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60" windowWidth="20730" windowHeight="10980" tabRatio="935" firstSheet="43" activeTab="51"/>
  </bookViews>
  <sheets>
    <sheet name="First-Page" sheetId="110" r:id="rId1"/>
    <sheet name="Contents" sheetId="140" r:id="rId2"/>
    <sheet name="Sheet1" sheetId="134" r:id="rId3"/>
    <sheet name="AT-1-Gen_Info " sheetId="56" r:id="rId4"/>
    <sheet name="AT-2-S1 BUDGET" sheetId="96" r:id="rId5"/>
    <sheet name="AT_2A_fundflow" sheetId="99" r:id="rId6"/>
    <sheet name="AT-2B_DBT" sheetId="157" r:id="rId7"/>
    <sheet name="AT-3" sheetId="100" r:id="rId8"/>
    <sheet name="AT3A_cvrg(Insti)_PY" sheetId="1" r:id="rId9"/>
    <sheet name="AT3B_cvrg(Insti)_UPY " sheetId="58" r:id="rId10"/>
    <sheet name="AT3C_cvrg(Insti)_UPY " sheetId="59" r:id="rId11"/>
    <sheet name="enrolment vs availed_PY" sheetId="60" r:id="rId12"/>
    <sheet name="enrolment vs availed_UPY" sheetId="47" r:id="rId13"/>
    <sheet name="AT-4B" sheetId="141" r:id="rId14"/>
    <sheet name="T5 Pri" sheetId="159" r:id="rId15"/>
    <sheet name="T5A U pry" sheetId="160" r:id="rId16"/>
    <sheet name="T5B NCLP" sheetId="161" r:id="rId17"/>
    <sheet name="T5C_Drought_PLAN_vs_PRFM " sheetId="113" r:id="rId18"/>
    <sheet name="T5D_Drought_PLAN_vs_PRFM  " sheetId="112" r:id="rId19"/>
    <sheet name="T6_FG_py_Utlsn" sheetId="5" r:id="rId20"/>
    <sheet name="T6A_FG_Upy_Utlsn " sheetId="74" r:id="rId21"/>
    <sheet name="T6B_Pay_FG_FCI_Pry" sheetId="86" r:id="rId22"/>
    <sheet name="T6C_Coarse_Grain" sheetId="128" r:id="rId23"/>
    <sheet name="T7 CC PY UTlisn" sheetId="162" r:id="rId24"/>
    <sheet name="T7A UP Utlsn" sheetId="163" r:id="rId25"/>
    <sheet name="AT-8_Hon_CCH_Pry" sheetId="88" r:id="rId26"/>
    <sheet name="AT-8A_Hon_CCH_UPry" sheetId="114" r:id="rId27"/>
    <sheet name="AT9_TA" sheetId="13" r:id="rId28"/>
    <sheet name="AT10_MME" sheetId="14" r:id="rId29"/>
    <sheet name="AT10A_" sheetId="138" r:id="rId30"/>
    <sheet name="AT-10 B" sheetId="121" r:id="rId31"/>
    <sheet name="AT-10 C" sheetId="123" r:id="rId32"/>
    <sheet name="AT-10D" sheetId="102" r:id="rId33"/>
    <sheet name="AT-10 E" sheetId="142" r:id="rId34"/>
    <sheet name="AT-10 F" sheetId="155" r:id="rId35"/>
    <sheet name="AT11_KS Year wise" sheetId="115" r:id="rId36"/>
    <sheet name="AT11A_KS-District wise" sheetId="16" r:id="rId37"/>
    <sheet name="AT12_KD-New" sheetId="26" r:id="rId38"/>
    <sheet name="AT12A_KD-Replacement" sheetId="117" r:id="rId39"/>
    <sheet name="Mode of cooking" sheetId="103" r:id="rId40"/>
    <sheet name="AT-14" sheetId="124" r:id="rId41"/>
    <sheet name="AT-14 A" sheetId="135" r:id="rId42"/>
    <sheet name="AT-15" sheetId="132" r:id="rId43"/>
    <sheet name="AT-16" sheetId="133" r:id="rId44"/>
    <sheet name="AT_17_Coverage-RBSK " sheetId="93" r:id="rId45"/>
    <sheet name="AT18_Details_Community " sheetId="66" r:id="rId46"/>
    <sheet name="AT_19_Impl_Agency" sheetId="84" r:id="rId47"/>
    <sheet name="AT_20_CentralCookingagency " sheetId="119" r:id="rId48"/>
    <sheet name="AT-21" sheetId="105" r:id="rId49"/>
    <sheet name="AT-22" sheetId="108" r:id="rId50"/>
    <sheet name="AT-23 MIS" sheetId="101" r:id="rId51"/>
    <sheet name="AT-23A _AMS" sheetId="139" r:id="rId52"/>
    <sheet name="AT-24" sheetId="104" r:id="rId53"/>
    <sheet name="AT-25" sheetId="109" r:id="rId54"/>
    <sheet name="Sheet1 (2)" sheetId="137" r:id="rId55"/>
    <sheet name="AT26_NoWD" sheetId="27" r:id="rId56"/>
    <sheet name="AT26A_NoWD" sheetId="28" r:id="rId57"/>
    <sheet name="AT27_Req_FG_CA_Pry" sheetId="29" r:id="rId58"/>
    <sheet name="AT27A_Req_FG_CA_U Pry " sheetId="144" r:id="rId59"/>
    <sheet name="AT27B_Req_FG_CA_N CLP" sheetId="145" r:id="rId60"/>
    <sheet name="AT27C_Req_FG_Drought -Pry " sheetId="146" r:id="rId61"/>
    <sheet name="AT27D_Req_FG_Drought -UPry " sheetId="147" r:id="rId62"/>
    <sheet name="AT_28_RqmtKitchen" sheetId="62" r:id="rId63"/>
    <sheet name="AT-28A_RqmtPlinthArea" sheetId="78" r:id="rId64"/>
    <sheet name="AT-28B_Kitchen repair" sheetId="152" r:id="rId65"/>
    <sheet name="AT29_Replacement KD new " sheetId="164" r:id="rId66"/>
    <sheet name="AT29_A Replacement KD " sheetId="154" r:id="rId67"/>
    <sheet name="AT-30_Coook-cum-Helper" sheetId="65" r:id="rId68"/>
    <sheet name="AT_31_Budget_provision " sheetId="98" r:id="rId69"/>
    <sheet name="AT32_Drought Pry Util" sheetId="148" r:id="rId70"/>
    <sheet name="AT-32A Drought UPry Util" sheetId="149" r:id="rId71"/>
    <sheet name="Sheet2" sheetId="158" r:id="rId72"/>
  </sheets>
  <externalReferences>
    <externalReference r:id="rId73"/>
  </externalReferences>
  <definedNames>
    <definedName name="_xlnm.Print_Area" localSheetId="44">'AT_17_Coverage-RBSK '!$A$1:$L$44</definedName>
    <definedName name="_xlnm.Print_Area" localSheetId="46">AT_19_Impl_Agency!$A$1:$J$47</definedName>
    <definedName name="_xlnm.Print_Area" localSheetId="47">'AT_20_CentralCookingagency '!$A$1:$M$44</definedName>
    <definedName name="_xlnm.Print_Area" localSheetId="62">AT_28_RqmtKitchen!$A$1:$R$33</definedName>
    <definedName name="_xlnm.Print_Area" localSheetId="5">AT_2A_fundflow!$A$1:$V$30</definedName>
    <definedName name="_xlnm.Print_Area" localSheetId="68">'AT_31_Budget_provision '!$A$1:$W$37</definedName>
    <definedName name="_xlnm.Print_Area" localSheetId="30">'AT-10 B'!$A$1:$I$39</definedName>
    <definedName name="_xlnm.Print_Area" localSheetId="31">'AT-10 C'!$A$1:$K$30</definedName>
    <definedName name="_xlnm.Print_Area" localSheetId="33">'AT-10 E'!$A$1:$H$38</definedName>
    <definedName name="_xlnm.Print_Area" localSheetId="34">'AT-10 F'!$A$1:$H$38</definedName>
    <definedName name="_xlnm.Print_Area" localSheetId="28">AT10_MME!$A$1:$H$32</definedName>
    <definedName name="_xlnm.Print_Area" localSheetId="29">AT10A_!$A$1:$E$42</definedName>
    <definedName name="_xlnm.Print_Area" localSheetId="32">'AT-10D'!$A$1:$H$35</definedName>
    <definedName name="_xlnm.Print_Area" localSheetId="35">'AT11_KS Year wise'!$A$1:$K$35</definedName>
    <definedName name="_xlnm.Print_Area" localSheetId="36">'AT11A_KS-District wise'!$A$1:$K$43</definedName>
    <definedName name="_xlnm.Print_Area" localSheetId="37">'AT12_KD-New'!$A$1:$K$42</definedName>
    <definedName name="_xlnm.Print_Area" localSheetId="38">'AT12A_KD-Replacement'!$A$1:$K$42</definedName>
    <definedName name="_xlnm.Print_Area" localSheetId="40">'AT-14'!$A$1:$N$37</definedName>
    <definedName name="_xlnm.Print_Area" localSheetId="41">'AT-14 A'!$A$1:$H$37</definedName>
    <definedName name="_xlnm.Print_Area" localSheetId="42">'AT-15'!$A$1:$L$38</definedName>
    <definedName name="_xlnm.Print_Area" localSheetId="43">'AT-16'!$A$1:$K$38</definedName>
    <definedName name="_xlnm.Print_Area" localSheetId="45">'AT18_Details_Community '!$A$1:$F$40</definedName>
    <definedName name="_xlnm.Print_Area" localSheetId="3">'AT-1-Gen_Info '!$A$1:$T$58</definedName>
    <definedName name="_xlnm.Print_Area" localSheetId="51">'AT-23A _AMS'!$A$1:$L$44</definedName>
    <definedName name="_xlnm.Print_Area" localSheetId="52">'AT-24'!$A$1:$M$39</definedName>
    <definedName name="_xlnm.Print_Area" localSheetId="53">'AT-25'!$A$1:$F$46</definedName>
    <definedName name="_xlnm.Print_Area" localSheetId="55">AT26_NoWD!$A$1:$L$31</definedName>
    <definedName name="_xlnm.Print_Area" localSheetId="56">AT26A_NoWD!$A$1:$K$32</definedName>
    <definedName name="_xlnm.Print_Area" localSheetId="57">AT27_Req_FG_CA_Pry!$A$1:$T$37</definedName>
    <definedName name="_xlnm.Print_Area" localSheetId="58">'AT27A_Req_FG_CA_U Pry '!$A$1:$T$43</definedName>
    <definedName name="_xlnm.Print_Area" localSheetId="59">'AT27B_Req_FG_CA_N CLP'!$A$1:$P$43</definedName>
    <definedName name="_xlnm.Print_Area" localSheetId="60">'AT27C_Req_FG_Drought -Pry '!$A$1:$P$37</definedName>
    <definedName name="_xlnm.Print_Area" localSheetId="61">'AT27D_Req_FG_Drought -UPry '!$A$1:$P$37</definedName>
    <definedName name="_xlnm.Print_Area" localSheetId="63">'AT-28A_RqmtPlinthArea'!$A$1:$S$32</definedName>
    <definedName name="_xlnm.Print_Area" localSheetId="64">'AT-28B_Kitchen repair'!$A$1:$G$34</definedName>
    <definedName name="_xlnm.Print_Area" localSheetId="66">'AT29_A Replacement KD '!$A$1:$V$33</definedName>
    <definedName name="_xlnm.Print_Area" localSheetId="65">'AT29_Replacement KD new '!$A$1:$V$33</definedName>
    <definedName name="_xlnm.Print_Area" localSheetId="6">'AT-2B_DBT'!$A$1:$M$35</definedName>
    <definedName name="_xlnm.Print_Area" localSheetId="4">'AT-2-S1 BUDGET'!$A$1:$V$34</definedName>
    <definedName name="_xlnm.Print_Area" localSheetId="67">'AT-30_Coook-cum-Helper'!$A$1:$L$39</definedName>
    <definedName name="_xlnm.Print_Area" localSheetId="69">'AT32_Drought Pry Util'!$A$1:$L$35</definedName>
    <definedName name="_xlnm.Print_Area" localSheetId="70">'AT-32A Drought UPry Util'!$A$1:$L$35</definedName>
    <definedName name="_xlnm.Print_Area" localSheetId="8">'AT3A_cvrg(Insti)_PY'!$A$1:$N$45</definedName>
    <definedName name="_xlnm.Print_Area" localSheetId="9">'AT3B_cvrg(Insti)_UPY '!$A$1:$N$45</definedName>
    <definedName name="_xlnm.Print_Area" localSheetId="10">'AT3C_cvrg(Insti)_UPY '!$A$1:$N$45</definedName>
    <definedName name="_xlnm.Print_Area" localSheetId="25">'AT-8_Hon_CCH_Pry'!$A$1:$V$44</definedName>
    <definedName name="_xlnm.Print_Area" localSheetId="26">'AT-8A_Hon_CCH_UPry'!$A$1:$V$43</definedName>
    <definedName name="_xlnm.Print_Area" localSheetId="27">AT9_TA!$A$1:$I$40</definedName>
    <definedName name="_xlnm.Print_Area" localSheetId="1">Contents!$A$1:$C$69</definedName>
    <definedName name="_xlnm.Print_Area" localSheetId="11">'enrolment vs availed_PY'!$A$1:$Q$43</definedName>
    <definedName name="_xlnm.Print_Area" localSheetId="12">'enrolment vs availed_UPY'!$A$1:$Q$44</definedName>
    <definedName name="_xlnm.Print_Area" localSheetId="39">'Mode of cooking'!$A$1:$H$38</definedName>
    <definedName name="_xlnm.Print_Area" localSheetId="2">Sheet1!$A$1:$J$24</definedName>
    <definedName name="_xlnm.Print_Area" localSheetId="54">'Sheet1 (2)'!$A$1:$J$24</definedName>
    <definedName name="_xlnm.Print_Area" localSheetId="14">'T5 Pri'!$A$1:$J$47</definedName>
    <definedName name="_xlnm.Print_Area" localSheetId="15">'T5A U pry'!$A$1:$J$47</definedName>
    <definedName name="_xlnm.Print_Area" localSheetId="16">'T5B NCLP'!$A$1:$J$41</definedName>
    <definedName name="_xlnm.Print_Area" localSheetId="17">'T5C_Drought_PLAN_vs_PRFM '!$A$1:$J$41</definedName>
    <definedName name="_xlnm.Print_Area" localSheetId="18">'T5D_Drought_PLAN_vs_PRFM  '!$A$1:$J$41</definedName>
    <definedName name="_xlnm.Print_Area" localSheetId="19">T6_FG_py_Utlsn!$A$1:$L$41</definedName>
    <definedName name="_xlnm.Print_Area" localSheetId="20">'T6A_FG_Upy_Utlsn '!$A$1:$L$42</definedName>
    <definedName name="_xlnm.Print_Area" localSheetId="21">T6B_Pay_FG_FCI_Pry!$A$1:$M$44</definedName>
    <definedName name="_xlnm.Print_Area" localSheetId="22">T6C_Coarse_Grain!$A$1:$L$43</definedName>
  </definedNames>
  <calcPr calcId="145621"/>
</workbook>
</file>

<file path=xl/calcChain.xml><?xml version="1.0" encoding="utf-8"?>
<calcChain xmlns="http://schemas.openxmlformats.org/spreadsheetml/2006/main">
  <c r="C38" i="117" l="1"/>
  <c r="F54" i="16"/>
  <c r="G54" i="16"/>
  <c r="E54" i="16"/>
  <c r="C26" i="14" l="1"/>
  <c r="E31" i="135" l="1"/>
  <c r="F31" i="135"/>
  <c r="G31" i="135"/>
  <c r="D31" i="135"/>
  <c r="J36" i="117"/>
  <c r="O34" i="164"/>
  <c r="K34" i="164"/>
  <c r="I34" i="164"/>
  <c r="G34" i="164"/>
  <c r="C34" i="164"/>
  <c r="M34" i="164"/>
  <c r="S34" i="164"/>
  <c r="R34" i="164"/>
  <c r="Q34" i="164"/>
  <c r="N34" i="164"/>
  <c r="L34" i="164"/>
  <c r="J34" i="164"/>
  <c r="H34" i="164"/>
  <c r="F34" i="164"/>
  <c r="P34" i="164" l="1"/>
  <c r="D34" i="164" l="1"/>
  <c r="E34" i="164"/>
  <c r="U34" i="164"/>
  <c r="V34" i="164" l="1"/>
  <c r="T34" i="164"/>
  <c r="E41" i="139" l="1"/>
  <c r="C38" i="139"/>
  <c r="E34" i="142"/>
  <c r="K36" i="144" l="1"/>
  <c r="J35" i="29"/>
  <c r="S26" i="98" l="1"/>
  <c r="V26" i="98"/>
  <c r="R26" i="98"/>
  <c r="J26" i="98"/>
  <c r="I26" i="98"/>
  <c r="U26" i="98" s="1"/>
  <c r="S24" i="98"/>
  <c r="S22" i="98"/>
  <c r="S23" i="98"/>
  <c r="R22" i="98"/>
  <c r="R23" i="98"/>
  <c r="R24" i="98"/>
  <c r="J22" i="98"/>
  <c r="V22" i="98" s="1"/>
  <c r="J23" i="98"/>
  <c r="V23" i="98" s="1"/>
  <c r="J24" i="98"/>
  <c r="I22" i="98"/>
  <c r="U22" i="98" s="1"/>
  <c r="I23" i="98"/>
  <c r="U23" i="98" s="1"/>
  <c r="I24" i="98"/>
  <c r="U24" i="98" s="1"/>
  <c r="J13" i="154"/>
  <c r="I13" i="154" s="1"/>
  <c r="J14" i="154"/>
  <c r="I14" i="154" s="1"/>
  <c r="J15" i="154"/>
  <c r="I15" i="154" s="1"/>
  <c r="J16" i="154"/>
  <c r="I16" i="154" s="1"/>
  <c r="J17" i="154"/>
  <c r="I17" i="154" s="1"/>
  <c r="J18" i="154"/>
  <c r="I18" i="154" s="1"/>
  <c r="J19" i="154"/>
  <c r="I19" i="154" s="1"/>
  <c r="J20" i="154"/>
  <c r="I20" i="154" s="1"/>
  <c r="J21" i="154"/>
  <c r="I21" i="154" s="1"/>
  <c r="J22" i="154"/>
  <c r="I22" i="154" s="1"/>
  <c r="J23" i="154"/>
  <c r="I23" i="154" s="1"/>
  <c r="J24" i="154"/>
  <c r="I24" i="154" s="1"/>
  <c r="J25" i="154"/>
  <c r="I25" i="154" s="1"/>
  <c r="J26" i="154"/>
  <c r="I26" i="154" s="1"/>
  <c r="J27" i="154"/>
  <c r="I27" i="154" s="1"/>
  <c r="J28" i="154"/>
  <c r="I28" i="154" s="1"/>
  <c r="J29" i="154"/>
  <c r="I29" i="154" s="1"/>
  <c r="J30" i="154"/>
  <c r="I30" i="154" s="1"/>
  <c r="J31" i="154"/>
  <c r="I31" i="154" s="1"/>
  <c r="J32" i="154"/>
  <c r="I32" i="154" s="1"/>
  <c r="J33" i="154"/>
  <c r="I33" i="154" s="1"/>
  <c r="J12" i="154"/>
  <c r="I12" i="154" s="1"/>
  <c r="N13" i="154"/>
  <c r="M13" i="154" s="1"/>
  <c r="N14" i="154"/>
  <c r="M14" i="154" s="1"/>
  <c r="N15" i="154"/>
  <c r="M15" i="154" s="1"/>
  <c r="N16" i="154"/>
  <c r="M16" i="154" s="1"/>
  <c r="N17" i="154"/>
  <c r="M17" i="154" s="1"/>
  <c r="N18" i="154"/>
  <c r="M18" i="154" s="1"/>
  <c r="N19" i="154"/>
  <c r="M19" i="154" s="1"/>
  <c r="N20" i="154"/>
  <c r="M20" i="154" s="1"/>
  <c r="N21" i="154"/>
  <c r="M21" i="154" s="1"/>
  <c r="N22" i="154"/>
  <c r="M22" i="154" s="1"/>
  <c r="N23" i="154"/>
  <c r="M23" i="154" s="1"/>
  <c r="N24" i="154"/>
  <c r="M24" i="154" s="1"/>
  <c r="N25" i="154"/>
  <c r="M25" i="154" s="1"/>
  <c r="N26" i="154"/>
  <c r="M26" i="154" s="1"/>
  <c r="N27" i="154"/>
  <c r="M27" i="154" s="1"/>
  <c r="N28" i="154"/>
  <c r="M28" i="154" s="1"/>
  <c r="N29" i="154"/>
  <c r="M29" i="154" s="1"/>
  <c r="N30" i="154"/>
  <c r="M30" i="154" s="1"/>
  <c r="N31" i="154"/>
  <c r="M31" i="154" s="1"/>
  <c r="N32" i="154"/>
  <c r="M32" i="154" s="1"/>
  <c r="N33" i="154"/>
  <c r="M33" i="154" s="1"/>
  <c r="N12" i="154"/>
  <c r="M12" i="154" s="1"/>
  <c r="R13" i="154"/>
  <c r="Q13" i="154" s="1"/>
  <c r="R14" i="154"/>
  <c r="Q14" i="154" s="1"/>
  <c r="R15" i="154"/>
  <c r="Q15" i="154" s="1"/>
  <c r="R16" i="154"/>
  <c r="Q16" i="154" s="1"/>
  <c r="R17" i="154"/>
  <c r="Q17" i="154" s="1"/>
  <c r="R18" i="154"/>
  <c r="Q18" i="154" s="1"/>
  <c r="R19" i="154"/>
  <c r="Q19" i="154" s="1"/>
  <c r="R20" i="154"/>
  <c r="Q20" i="154" s="1"/>
  <c r="R21" i="154"/>
  <c r="Q21" i="154" s="1"/>
  <c r="R22" i="154"/>
  <c r="Q22" i="154" s="1"/>
  <c r="R23" i="154"/>
  <c r="Q23" i="154" s="1"/>
  <c r="R24" i="154"/>
  <c r="Q24" i="154" s="1"/>
  <c r="R25" i="154"/>
  <c r="Q25" i="154" s="1"/>
  <c r="R26" i="154"/>
  <c r="Q26" i="154" s="1"/>
  <c r="R27" i="154"/>
  <c r="Q27" i="154" s="1"/>
  <c r="R28" i="154"/>
  <c r="Q28" i="154" s="1"/>
  <c r="R29" i="154"/>
  <c r="Q29" i="154" s="1"/>
  <c r="R30" i="154"/>
  <c r="Q30" i="154" s="1"/>
  <c r="R31" i="154"/>
  <c r="Q31" i="154" s="1"/>
  <c r="R32" i="154"/>
  <c r="Q32" i="154" s="1"/>
  <c r="R33" i="154"/>
  <c r="Q33" i="154" s="1"/>
  <c r="R12" i="154"/>
  <c r="Q12" i="154" s="1"/>
  <c r="F13" i="154"/>
  <c r="E13" i="154" s="1"/>
  <c r="F14" i="154"/>
  <c r="E14" i="154" s="1"/>
  <c r="F15" i="154"/>
  <c r="E15" i="154" s="1"/>
  <c r="F16" i="154"/>
  <c r="E16" i="154" s="1"/>
  <c r="F17" i="154"/>
  <c r="E17" i="154" s="1"/>
  <c r="F18" i="154"/>
  <c r="E18" i="154" s="1"/>
  <c r="F19" i="154"/>
  <c r="E19" i="154" s="1"/>
  <c r="F20" i="154"/>
  <c r="E20" i="154" s="1"/>
  <c r="F21" i="154"/>
  <c r="E21" i="154" s="1"/>
  <c r="F22" i="154"/>
  <c r="E22" i="154" s="1"/>
  <c r="F23" i="154"/>
  <c r="E23" i="154" s="1"/>
  <c r="F24" i="154"/>
  <c r="E24" i="154" s="1"/>
  <c r="F25" i="154"/>
  <c r="E25" i="154" s="1"/>
  <c r="F26" i="154"/>
  <c r="E26" i="154" s="1"/>
  <c r="F27" i="154"/>
  <c r="E27" i="154" s="1"/>
  <c r="F28" i="154"/>
  <c r="E28" i="154" s="1"/>
  <c r="F29" i="154"/>
  <c r="E29" i="154" s="1"/>
  <c r="F30" i="154"/>
  <c r="E30" i="154" s="1"/>
  <c r="F31" i="154"/>
  <c r="E31" i="154" s="1"/>
  <c r="F32" i="154"/>
  <c r="E32" i="154" s="1"/>
  <c r="F33" i="154"/>
  <c r="E33" i="154" s="1"/>
  <c r="F12" i="154"/>
  <c r="E12" i="154" s="1"/>
  <c r="U27" i="154" l="1"/>
  <c r="U15" i="154"/>
  <c r="U31" i="154"/>
  <c r="U23" i="154"/>
  <c r="U19" i="154"/>
  <c r="U30" i="154"/>
  <c r="U26" i="154"/>
  <c r="U22" i="154"/>
  <c r="U18" i="154"/>
  <c r="U14" i="154"/>
  <c r="U12" i="154"/>
  <c r="U33" i="154"/>
  <c r="U29" i="154"/>
  <c r="U25" i="154"/>
  <c r="U21" i="154"/>
  <c r="U17" i="154"/>
  <c r="U13" i="154"/>
  <c r="U32" i="154"/>
  <c r="U28" i="154"/>
  <c r="U24" i="154"/>
  <c r="U20" i="154"/>
  <c r="U16" i="154"/>
  <c r="V24" i="98"/>
  <c r="D33" i="154"/>
  <c r="D31" i="154"/>
  <c r="D29" i="154"/>
  <c r="D27" i="154"/>
  <c r="D25" i="154"/>
  <c r="D23" i="154"/>
  <c r="D21" i="154"/>
  <c r="D19" i="154"/>
  <c r="D17" i="154"/>
  <c r="D15" i="154"/>
  <c r="D13" i="154"/>
  <c r="H33" i="154"/>
  <c r="H31" i="154"/>
  <c r="H29" i="154"/>
  <c r="H27" i="154"/>
  <c r="H25" i="154"/>
  <c r="H23" i="154"/>
  <c r="H21" i="154"/>
  <c r="H19" i="154"/>
  <c r="H17" i="154"/>
  <c r="H15" i="154"/>
  <c r="H13" i="154"/>
  <c r="L33" i="154"/>
  <c r="L31" i="154"/>
  <c r="L29" i="154"/>
  <c r="L27" i="154"/>
  <c r="L25" i="154"/>
  <c r="L23" i="154"/>
  <c r="L21" i="154"/>
  <c r="L19" i="154"/>
  <c r="L17" i="154"/>
  <c r="L15" i="154"/>
  <c r="L13" i="154"/>
  <c r="P33" i="154"/>
  <c r="P31" i="154"/>
  <c r="P29" i="154"/>
  <c r="P27" i="154"/>
  <c r="P25" i="154"/>
  <c r="P23" i="154"/>
  <c r="P21" i="154"/>
  <c r="P19" i="154"/>
  <c r="P17" i="154"/>
  <c r="P15" i="154"/>
  <c r="P13" i="154"/>
  <c r="D12" i="154"/>
  <c r="D32" i="154"/>
  <c r="D30" i="154"/>
  <c r="D28" i="154"/>
  <c r="D26" i="154"/>
  <c r="D24" i="154"/>
  <c r="D22" i="154"/>
  <c r="D20" i="154"/>
  <c r="D18" i="154"/>
  <c r="D16" i="154"/>
  <c r="D14" i="154"/>
  <c r="H12" i="154"/>
  <c r="H32" i="154"/>
  <c r="H30" i="154"/>
  <c r="H28" i="154"/>
  <c r="H26" i="154"/>
  <c r="H24" i="154"/>
  <c r="H22" i="154"/>
  <c r="H20" i="154"/>
  <c r="H18" i="154"/>
  <c r="H16" i="154"/>
  <c r="H14" i="154"/>
  <c r="L12" i="154"/>
  <c r="L32" i="154"/>
  <c r="L30" i="154"/>
  <c r="L28" i="154"/>
  <c r="L26" i="154"/>
  <c r="L24" i="154"/>
  <c r="L22" i="154"/>
  <c r="L20" i="154"/>
  <c r="L18" i="154"/>
  <c r="L16" i="154"/>
  <c r="L14" i="154"/>
  <c r="P12" i="154"/>
  <c r="P32" i="154"/>
  <c r="P30" i="154"/>
  <c r="P28" i="154"/>
  <c r="P26" i="154"/>
  <c r="P24" i="154"/>
  <c r="P22" i="154"/>
  <c r="P20" i="154"/>
  <c r="P18" i="154"/>
  <c r="P16" i="154"/>
  <c r="P14" i="154"/>
  <c r="S13" i="154"/>
  <c r="S14" i="154"/>
  <c r="S15" i="154"/>
  <c r="S16" i="154"/>
  <c r="S17" i="154"/>
  <c r="S18" i="154"/>
  <c r="S19" i="154"/>
  <c r="S20" i="154"/>
  <c r="S21" i="154"/>
  <c r="S22" i="154"/>
  <c r="S23" i="154"/>
  <c r="S24" i="154"/>
  <c r="S25" i="154"/>
  <c r="S26" i="154"/>
  <c r="S27" i="154"/>
  <c r="S28" i="154"/>
  <c r="S29" i="154"/>
  <c r="S30" i="154"/>
  <c r="S31" i="154"/>
  <c r="S32" i="154"/>
  <c r="S33" i="154"/>
  <c r="S12" i="154"/>
  <c r="E34" i="154"/>
  <c r="F34" i="154"/>
  <c r="G34" i="154"/>
  <c r="I34" i="154"/>
  <c r="J34" i="154"/>
  <c r="K34" i="154"/>
  <c r="M34" i="154"/>
  <c r="N34" i="154"/>
  <c r="O34" i="154"/>
  <c r="Q34" i="154"/>
  <c r="R34" i="154"/>
  <c r="C34" i="154"/>
  <c r="W25" i="98"/>
  <c r="V25" i="98"/>
  <c r="T25" i="98"/>
  <c r="S25" i="98"/>
  <c r="R25" i="98"/>
  <c r="Q25" i="98"/>
  <c r="N25" i="98"/>
  <c r="K25" i="98"/>
  <c r="J25" i="98"/>
  <c r="I25" i="98"/>
  <c r="U25" i="98" s="1"/>
  <c r="H25" i="98"/>
  <c r="E25" i="98"/>
  <c r="P34" i="154" l="1"/>
  <c r="D34" i="154"/>
  <c r="L34" i="154"/>
  <c r="H34" i="154"/>
  <c r="U34" i="154"/>
  <c r="S34" i="154"/>
  <c r="T14" i="154"/>
  <c r="V14" i="154" s="1"/>
  <c r="T18" i="154"/>
  <c r="V18" i="154" s="1"/>
  <c r="T22" i="154"/>
  <c r="V22" i="154" s="1"/>
  <c r="T26" i="154"/>
  <c r="V26" i="154" s="1"/>
  <c r="T30" i="154"/>
  <c r="V30" i="154" s="1"/>
  <c r="T12" i="154"/>
  <c r="T13" i="154"/>
  <c r="V13" i="154" s="1"/>
  <c r="T17" i="154"/>
  <c r="V17" i="154" s="1"/>
  <c r="T21" i="154"/>
  <c r="V21" i="154" s="1"/>
  <c r="T25" i="154"/>
  <c r="V25" i="154" s="1"/>
  <c r="T29" i="154"/>
  <c r="V29" i="154" s="1"/>
  <c r="T33" i="154"/>
  <c r="V33" i="154" s="1"/>
  <c r="T16" i="154"/>
  <c r="V16" i="154" s="1"/>
  <c r="T20" i="154"/>
  <c r="V20" i="154" s="1"/>
  <c r="T24" i="154"/>
  <c r="V24" i="154" s="1"/>
  <c r="T28" i="154"/>
  <c r="V28" i="154" s="1"/>
  <c r="T32" i="154"/>
  <c r="V32" i="154" s="1"/>
  <c r="T15" i="154"/>
  <c r="V15" i="154" s="1"/>
  <c r="T19" i="154"/>
  <c r="V19" i="154" s="1"/>
  <c r="T23" i="154"/>
  <c r="V23" i="154" s="1"/>
  <c r="T27" i="154"/>
  <c r="V27" i="154" s="1"/>
  <c r="T31" i="154"/>
  <c r="V31" i="154" s="1"/>
  <c r="S16" i="5"/>
  <c r="S17" i="5"/>
  <c r="S18" i="5"/>
  <c r="S19" i="5"/>
  <c r="S20" i="5"/>
  <c r="S21" i="5"/>
  <c r="S22" i="5"/>
  <c r="S24" i="5"/>
  <c r="S25" i="5"/>
  <c r="P17" i="74"/>
  <c r="P23" i="74"/>
  <c r="P26" i="74"/>
  <c r="O17" i="74"/>
  <c r="O23" i="74"/>
  <c r="O26" i="74"/>
  <c r="P15" i="74"/>
  <c r="O15" i="74"/>
  <c r="O17" i="5"/>
  <c r="T17" i="5" s="1"/>
  <c r="O23" i="5"/>
  <c r="T23" i="5" s="1"/>
  <c r="O26" i="5"/>
  <c r="T26" i="5" s="1"/>
  <c r="N17" i="5"/>
  <c r="N23" i="5"/>
  <c r="S23" i="5" s="1"/>
  <c r="N26" i="5"/>
  <c r="S26" i="5" s="1"/>
  <c r="O15" i="5"/>
  <c r="T15" i="5" s="1"/>
  <c r="N15" i="5"/>
  <c r="S15" i="5" s="1"/>
  <c r="D31" i="108"/>
  <c r="E31" i="108"/>
  <c r="F31" i="108"/>
  <c r="G31" i="108"/>
  <c r="H31" i="108"/>
  <c r="I31" i="108"/>
  <c r="J31" i="108"/>
  <c r="K31" i="108"/>
  <c r="L31" i="108"/>
  <c r="M31" i="108"/>
  <c r="N31" i="108"/>
  <c r="O31" i="108"/>
  <c r="D31" i="133"/>
  <c r="E31" i="133"/>
  <c r="F31" i="133"/>
  <c r="G31" i="133"/>
  <c r="H31" i="133"/>
  <c r="I31" i="133"/>
  <c r="J31" i="133"/>
  <c r="K31" i="133"/>
  <c r="C31" i="133"/>
  <c r="E31" i="132"/>
  <c r="F31" i="132"/>
  <c r="G31" i="132"/>
  <c r="H31" i="132"/>
  <c r="I31" i="132"/>
  <c r="J31" i="132"/>
  <c r="K31" i="132"/>
  <c r="L31" i="132"/>
  <c r="C31" i="132"/>
  <c r="J13" i="117"/>
  <c r="J14" i="117"/>
  <c r="J15" i="117"/>
  <c r="J16" i="117"/>
  <c r="J17" i="117"/>
  <c r="J18" i="117"/>
  <c r="J19" i="117"/>
  <c r="J20" i="117"/>
  <c r="J21" i="117"/>
  <c r="J22" i="117"/>
  <c r="J23" i="117"/>
  <c r="J24" i="117"/>
  <c r="J25" i="117"/>
  <c r="J26" i="117"/>
  <c r="J27" i="117"/>
  <c r="J28" i="117"/>
  <c r="J29" i="117"/>
  <c r="J30" i="117"/>
  <c r="J31" i="117"/>
  <c r="J32" i="117"/>
  <c r="J33" i="117"/>
  <c r="J12" i="117"/>
  <c r="M12" i="117"/>
  <c r="J12" i="84"/>
  <c r="J13" i="84"/>
  <c r="J14" i="84"/>
  <c r="J15" i="84"/>
  <c r="J16" i="84"/>
  <c r="J17" i="84"/>
  <c r="J18" i="84"/>
  <c r="J19" i="84"/>
  <c r="J20" i="84"/>
  <c r="J21" i="84"/>
  <c r="J22" i="84"/>
  <c r="J23" i="84"/>
  <c r="J24" i="84"/>
  <c r="J25" i="84"/>
  <c r="J26" i="84"/>
  <c r="J27" i="84"/>
  <c r="J28" i="84"/>
  <c r="J29" i="84"/>
  <c r="J30" i="84"/>
  <c r="J31" i="84"/>
  <c r="J32" i="84"/>
  <c r="J11" i="84"/>
  <c r="J12" i="56"/>
  <c r="F26" i="115"/>
  <c r="V12" i="154" l="1"/>
  <c r="V34" i="154" s="1"/>
  <c r="T34" i="154"/>
  <c r="F35" i="96"/>
  <c r="F37" i="96" s="1"/>
  <c r="M36" i="96"/>
  <c r="M34" i="96"/>
  <c r="K37" i="96"/>
  <c r="I37" i="96"/>
  <c r="J34" i="96"/>
  <c r="I34" i="96"/>
  <c r="J32" i="96"/>
  <c r="H31" i="96"/>
  <c r="F36" i="13"/>
  <c r="E36" i="13"/>
  <c r="I14" i="163"/>
  <c r="O14" i="163" s="1"/>
  <c r="J14" i="163"/>
  <c r="I15" i="163"/>
  <c r="J15" i="163"/>
  <c r="I16" i="163"/>
  <c r="J16" i="163"/>
  <c r="P16" i="163" s="1"/>
  <c r="I17" i="163"/>
  <c r="J17" i="163"/>
  <c r="I18" i="163"/>
  <c r="J18" i="163"/>
  <c r="P18" i="163" s="1"/>
  <c r="I19" i="163"/>
  <c r="O19" i="163" s="1"/>
  <c r="J19" i="163"/>
  <c r="I20" i="163"/>
  <c r="J20" i="163"/>
  <c r="P20" i="163" s="1"/>
  <c r="I21" i="163"/>
  <c r="O21" i="163" s="1"/>
  <c r="J21" i="163"/>
  <c r="I22" i="163"/>
  <c r="O22" i="163" s="1"/>
  <c r="J22" i="163"/>
  <c r="P22" i="163" s="1"/>
  <c r="I23" i="163"/>
  <c r="K23" i="163" s="1"/>
  <c r="J23" i="163"/>
  <c r="I24" i="163"/>
  <c r="J24" i="163"/>
  <c r="P24" i="163" s="1"/>
  <c r="I25" i="163"/>
  <c r="K25" i="163" s="1"/>
  <c r="J25" i="163"/>
  <c r="I26" i="163"/>
  <c r="O26" i="163" s="1"/>
  <c r="J26" i="163"/>
  <c r="I27" i="163"/>
  <c r="O27" i="163" s="1"/>
  <c r="J27" i="163"/>
  <c r="I28" i="163"/>
  <c r="J28" i="163"/>
  <c r="P28" i="163" s="1"/>
  <c r="I29" i="163"/>
  <c r="O29" i="163" s="1"/>
  <c r="J29" i="163"/>
  <c r="I30" i="163"/>
  <c r="O30" i="163" s="1"/>
  <c r="J30" i="163"/>
  <c r="P30" i="163" s="1"/>
  <c r="I31" i="163"/>
  <c r="O31" i="163" s="1"/>
  <c r="J31" i="163"/>
  <c r="I32" i="163"/>
  <c r="O32" i="163" s="1"/>
  <c r="J32" i="163"/>
  <c r="P32" i="163" s="1"/>
  <c r="I33" i="163"/>
  <c r="O33" i="163" s="1"/>
  <c r="J33" i="163"/>
  <c r="I34" i="163"/>
  <c r="J34" i="163"/>
  <c r="P34" i="163" s="1"/>
  <c r="J13" i="163"/>
  <c r="I13" i="163"/>
  <c r="O13" i="163" s="1"/>
  <c r="I15" i="162"/>
  <c r="J15" i="162"/>
  <c r="I16" i="162"/>
  <c r="O16" i="162" s="1"/>
  <c r="J16" i="162"/>
  <c r="P16" i="162" s="1"/>
  <c r="I17" i="162"/>
  <c r="J17" i="162"/>
  <c r="I18" i="162"/>
  <c r="O18" i="162" s="1"/>
  <c r="J18" i="162"/>
  <c r="I19" i="162"/>
  <c r="K19" i="162" s="1"/>
  <c r="J19" i="162"/>
  <c r="P19" i="162" s="1"/>
  <c r="I20" i="162"/>
  <c r="O20" i="162" s="1"/>
  <c r="J20" i="162"/>
  <c r="I21" i="162"/>
  <c r="O21" i="162" s="1"/>
  <c r="J21" i="162"/>
  <c r="K21" i="162" s="1"/>
  <c r="I22" i="162"/>
  <c r="O22" i="162" s="1"/>
  <c r="J22" i="162"/>
  <c r="I23" i="162"/>
  <c r="J23" i="162"/>
  <c r="I24" i="162"/>
  <c r="K24" i="162" s="1"/>
  <c r="J24" i="162"/>
  <c r="I25" i="162"/>
  <c r="J25" i="162"/>
  <c r="P25" i="162" s="1"/>
  <c r="I26" i="162"/>
  <c r="O26" i="162" s="1"/>
  <c r="J26" i="162"/>
  <c r="I27" i="162"/>
  <c r="O27" i="162" s="1"/>
  <c r="J27" i="162"/>
  <c r="I28" i="162"/>
  <c r="O28" i="162" s="1"/>
  <c r="J28" i="162"/>
  <c r="I29" i="162"/>
  <c r="J29" i="162"/>
  <c r="I30" i="162"/>
  <c r="O30" i="162" s="1"/>
  <c r="J30" i="162"/>
  <c r="I31" i="162"/>
  <c r="K31" i="162" s="1"/>
  <c r="J31" i="162"/>
  <c r="I32" i="162"/>
  <c r="O32" i="162" s="1"/>
  <c r="J32" i="162"/>
  <c r="P32" i="162" s="1"/>
  <c r="I33" i="162"/>
  <c r="O33" i="162" s="1"/>
  <c r="J33" i="162"/>
  <c r="P33" i="162" s="1"/>
  <c r="I34" i="162"/>
  <c r="K34" i="162" s="1"/>
  <c r="J34" i="162"/>
  <c r="I35" i="162"/>
  <c r="O35" i="162" s="1"/>
  <c r="J35" i="162"/>
  <c r="P35" i="162" s="1"/>
  <c r="J14" i="162"/>
  <c r="K14" i="162" s="1"/>
  <c r="I14" i="162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12" i="5"/>
  <c r="R13" i="159"/>
  <c r="S13" i="159" s="1"/>
  <c r="R14" i="159"/>
  <c r="S14" i="159" s="1"/>
  <c r="R15" i="159"/>
  <c r="S15" i="159" s="1"/>
  <c r="R16" i="159"/>
  <c r="S16" i="159" s="1"/>
  <c r="R17" i="159"/>
  <c r="S17" i="159" s="1"/>
  <c r="R18" i="159"/>
  <c r="S18" i="159" s="1"/>
  <c r="R19" i="159"/>
  <c r="T19" i="159" s="1"/>
  <c r="R20" i="159"/>
  <c r="S20" i="159" s="1"/>
  <c r="R21" i="159"/>
  <c r="S21" i="159" s="1"/>
  <c r="R22" i="159"/>
  <c r="S22" i="159" s="1"/>
  <c r="R23" i="159"/>
  <c r="S23" i="159" s="1"/>
  <c r="R24" i="159"/>
  <c r="S24" i="159" s="1"/>
  <c r="R25" i="159"/>
  <c r="S25" i="159" s="1"/>
  <c r="R26" i="159"/>
  <c r="S26" i="159" s="1"/>
  <c r="R27" i="159"/>
  <c r="T27" i="159" s="1"/>
  <c r="R28" i="159"/>
  <c r="S28" i="159" s="1"/>
  <c r="R29" i="159"/>
  <c r="S29" i="159" s="1"/>
  <c r="R30" i="159"/>
  <c r="S30" i="159" s="1"/>
  <c r="R31" i="159"/>
  <c r="S31" i="159" s="1"/>
  <c r="R32" i="159"/>
  <c r="S32" i="159" s="1"/>
  <c r="R33" i="159"/>
  <c r="S33" i="159" s="1"/>
  <c r="R12" i="159"/>
  <c r="T12" i="159" s="1"/>
  <c r="N13" i="159"/>
  <c r="O13" i="159" s="1"/>
  <c r="P13" i="159" s="1"/>
  <c r="N14" i="159"/>
  <c r="O14" i="159" s="1"/>
  <c r="P14" i="159" s="1"/>
  <c r="N15" i="159"/>
  <c r="O15" i="159" s="1"/>
  <c r="N16" i="159"/>
  <c r="N17" i="159"/>
  <c r="O17" i="159" s="1"/>
  <c r="P17" i="159" s="1"/>
  <c r="N18" i="159"/>
  <c r="N19" i="159"/>
  <c r="N20" i="159"/>
  <c r="N21" i="159"/>
  <c r="O21" i="159" s="1"/>
  <c r="P21" i="159" s="1"/>
  <c r="N22" i="159"/>
  <c r="O22" i="159" s="1"/>
  <c r="P22" i="159" s="1"/>
  <c r="N23" i="159"/>
  <c r="N24" i="159"/>
  <c r="N25" i="159"/>
  <c r="O25" i="159" s="1"/>
  <c r="P25" i="159" s="1"/>
  <c r="N26" i="159"/>
  <c r="O26" i="159" s="1"/>
  <c r="P26" i="159" s="1"/>
  <c r="N27" i="159"/>
  <c r="O27" i="159" s="1"/>
  <c r="N28" i="159"/>
  <c r="O28" i="159" s="1"/>
  <c r="P28" i="159" s="1"/>
  <c r="N29" i="159"/>
  <c r="O29" i="159" s="1"/>
  <c r="P29" i="159" s="1"/>
  <c r="N30" i="159"/>
  <c r="O30" i="159" s="1"/>
  <c r="P30" i="159" s="1"/>
  <c r="N31" i="159"/>
  <c r="O31" i="159" s="1"/>
  <c r="N32" i="159"/>
  <c r="N33" i="159"/>
  <c r="O33" i="159" s="1"/>
  <c r="P33" i="159" s="1"/>
  <c r="N12" i="159"/>
  <c r="F12" i="159"/>
  <c r="F13" i="159"/>
  <c r="F14" i="159"/>
  <c r="F15" i="159"/>
  <c r="F16" i="159"/>
  <c r="F17" i="159"/>
  <c r="F18" i="159"/>
  <c r="F19" i="159"/>
  <c r="F20" i="159"/>
  <c r="F21" i="159"/>
  <c r="F22" i="159"/>
  <c r="F23" i="159"/>
  <c r="F24" i="159"/>
  <c r="F25" i="159"/>
  <c r="F26" i="159"/>
  <c r="F27" i="159"/>
  <c r="F28" i="159"/>
  <c r="F29" i="159"/>
  <c r="F30" i="159"/>
  <c r="F31" i="159"/>
  <c r="F32" i="159"/>
  <c r="F33" i="159"/>
  <c r="D34" i="159"/>
  <c r="O34" i="159" s="1"/>
  <c r="F33" i="160"/>
  <c r="M35" i="163"/>
  <c r="L35" i="163"/>
  <c r="I35" i="163"/>
  <c r="G35" i="163"/>
  <c r="F35" i="163"/>
  <c r="D35" i="163"/>
  <c r="C35" i="163"/>
  <c r="O34" i="163"/>
  <c r="N34" i="163"/>
  <c r="H34" i="163"/>
  <c r="E34" i="163"/>
  <c r="P33" i="163"/>
  <c r="N33" i="163"/>
  <c r="K33" i="163"/>
  <c r="H33" i="163"/>
  <c r="E33" i="163"/>
  <c r="N32" i="163"/>
  <c r="H32" i="163"/>
  <c r="E32" i="163"/>
  <c r="N31" i="163"/>
  <c r="K31" i="163"/>
  <c r="P31" i="163"/>
  <c r="H31" i="163"/>
  <c r="E31" i="163"/>
  <c r="N30" i="163"/>
  <c r="H30" i="163"/>
  <c r="E30" i="163"/>
  <c r="N29" i="163"/>
  <c r="H29" i="163"/>
  <c r="E29" i="163"/>
  <c r="O28" i="163"/>
  <c r="N28" i="163"/>
  <c r="H28" i="163"/>
  <c r="E28" i="163"/>
  <c r="N27" i="163"/>
  <c r="P27" i="163"/>
  <c r="H27" i="163"/>
  <c r="E27" i="163"/>
  <c r="N26" i="163"/>
  <c r="P26" i="163"/>
  <c r="H26" i="163"/>
  <c r="E26" i="163"/>
  <c r="O25" i="163"/>
  <c r="N25" i="163"/>
  <c r="H25" i="163"/>
  <c r="E25" i="163"/>
  <c r="O24" i="163"/>
  <c r="N24" i="163"/>
  <c r="K24" i="163"/>
  <c r="H24" i="163"/>
  <c r="E24" i="163"/>
  <c r="P23" i="163"/>
  <c r="N23" i="163"/>
  <c r="H23" i="163"/>
  <c r="E23" i="163"/>
  <c r="N22" i="163"/>
  <c r="K22" i="163"/>
  <c r="H22" i="163"/>
  <c r="E22" i="163"/>
  <c r="P21" i="163"/>
  <c r="N21" i="163"/>
  <c r="H21" i="163"/>
  <c r="E21" i="163"/>
  <c r="O20" i="163"/>
  <c r="N20" i="163"/>
  <c r="H20" i="163"/>
  <c r="E20" i="163"/>
  <c r="P19" i="163"/>
  <c r="N19" i="163"/>
  <c r="K19" i="163"/>
  <c r="H19" i="163"/>
  <c r="E19" i="163"/>
  <c r="O18" i="163"/>
  <c r="N18" i="163"/>
  <c r="H18" i="163"/>
  <c r="E18" i="163"/>
  <c r="P17" i="163"/>
  <c r="O17" i="163"/>
  <c r="N17" i="163"/>
  <c r="H17" i="163"/>
  <c r="E17" i="163"/>
  <c r="O16" i="163"/>
  <c r="N16" i="163"/>
  <c r="H16" i="163"/>
  <c r="E16" i="163"/>
  <c r="O15" i="163"/>
  <c r="N15" i="163"/>
  <c r="P15" i="163"/>
  <c r="H15" i="163"/>
  <c r="E15" i="163"/>
  <c r="N14" i="163"/>
  <c r="P14" i="163"/>
  <c r="H14" i="163"/>
  <c r="E14" i="163"/>
  <c r="N13" i="163"/>
  <c r="H13" i="163"/>
  <c r="E13" i="163"/>
  <c r="Z36" i="162"/>
  <c r="M36" i="162"/>
  <c r="L36" i="162"/>
  <c r="G36" i="162"/>
  <c r="G40" i="162" s="1"/>
  <c r="F36" i="162"/>
  <c r="F40" i="162" s="1"/>
  <c r="D36" i="162"/>
  <c r="C36" i="162"/>
  <c r="AE35" i="162"/>
  <c r="AD35" i="162"/>
  <c r="AA35" i="162"/>
  <c r="AC35" i="162" s="1"/>
  <c r="N35" i="162"/>
  <c r="K35" i="162"/>
  <c r="H35" i="162"/>
  <c r="E35" i="162"/>
  <c r="AE34" i="162"/>
  <c r="AD34" i="162"/>
  <c r="AA34" i="162"/>
  <c r="P34" i="162"/>
  <c r="N34" i="162"/>
  <c r="H34" i="162"/>
  <c r="E34" i="162"/>
  <c r="AE33" i="162"/>
  <c r="AD33" i="162"/>
  <c r="AA33" i="162"/>
  <c r="AB33" i="162" s="1"/>
  <c r="N33" i="162"/>
  <c r="K33" i="162"/>
  <c r="H33" i="162"/>
  <c r="E33" i="162"/>
  <c r="AE32" i="162"/>
  <c r="AD32" i="162"/>
  <c r="AA32" i="162"/>
  <c r="AB32" i="162" s="1"/>
  <c r="N32" i="162"/>
  <c r="K32" i="162"/>
  <c r="H32" i="162"/>
  <c r="E32" i="162"/>
  <c r="AE31" i="162"/>
  <c r="AD31" i="162"/>
  <c r="AA31" i="162"/>
  <c r="AC31" i="162" s="1"/>
  <c r="O31" i="162"/>
  <c r="N31" i="162"/>
  <c r="H31" i="162"/>
  <c r="E31" i="162"/>
  <c r="AE30" i="162"/>
  <c r="AD30" i="162"/>
  <c r="AA30" i="162"/>
  <c r="AB30" i="162" s="1"/>
  <c r="N30" i="162"/>
  <c r="H30" i="162"/>
  <c r="E30" i="162"/>
  <c r="AE29" i="162"/>
  <c r="AD29" i="162"/>
  <c r="AA29" i="162"/>
  <c r="AB29" i="162" s="1"/>
  <c r="N29" i="162"/>
  <c r="P29" i="162"/>
  <c r="H29" i="162"/>
  <c r="E29" i="162"/>
  <c r="AE28" i="162"/>
  <c r="AD28" i="162"/>
  <c r="AB28" i="162"/>
  <c r="AA28" i="162"/>
  <c r="AC28" i="162" s="1"/>
  <c r="N28" i="162"/>
  <c r="K28" i="162"/>
  <c r="H28" i="162"/>
  <c r="E28" i="162"/>
  <c r="AE27" i="162"/>
  <c r="AD27" i="162"/>
  <c r="AA27" i="162"/>
  <c r="AC27" i="162" s="1"/>
  <c r="P27" i="162"/>
  <c r="N27" i="162"/>
  <c r="H27" i="162"/>
  <c r="E27" i="162"/>
  <c r="AE26" i="162"/>
  <c r="AD26" i="162"/>
  <c r="AC26" i="162"/>
  <c r="AA26" i="162"/>
  <c r="AB26" i="162" s="1"/>
  <c r="P26" i="162"/>
  <c r="N26" i="162"/>
  <c r="H26" i="162"/>
  <c r="E26" i="162"/>
  <c r="AE25" i="162"/>
  <c r="AD25" i="162"/>
  <c r="AA25" i="162"/>
  <c r="AB25" i="162" s="1"/>
  <c r="O25" i="162"/>
  <c r="N25" i="162"/>
  <c r="K25" i="162"/>
  <c r="H25" i="162"/>
  <c r="E25" i="162"/>
  <c r="AE24" i="162"/>
  <c r="AD24" i="162"/>
  <c r="AA24" i="162"/>
  <c r="AB24" i="162" s="1"/>
  <c r="P24" i="162"/>
  <c r="N24" i="162"/>
  <c r="H24" i="162"/>
  <c r="E24" i="162"/>
  <c r="AE23" i="162"/>
  <c r="AD23" i="162"/>
  <c r="AA23" i="162"/>
  <c r="AB23" i="162" s="1"/>
  <c r="O23" i="162"/>
  <c r="N23" i="162"/>
  <c r="H23" i="162"/>
  <c r="E23" i="162"/>
  <c r="AE22" i="162"/>
  <c r="AD22" i="162"/>
  <c r="AA22" i="162"/>
  <c r="AB22" i="162" s="1"/>
  <c r="N22" i="162"/>
  <c r="K22" i="162"/>
  <c r="H22" i="162"/>
  <c r="E22" i="162"/>
  <c r="AE21" i="162"/>
  <c r="AD21" i="162"/>
  <c r="AA21" i="162"/>
  <c r="AC21" i="162" s="1"/>
  <c r="N21" i="162"/>
  <c r="P21" i="162"/>
  <c r="H21" i="162"/>
  <c r="E21" i="162"/>
  <c r="AE20" i="162"/>
  <c r="AD20" i="162"/>
  <c r="AB20" i="162"/>
  <c r="AA20" i="162"/>
  <c r="AC20" i="162" s="1"/>
  <c r="N20" i="162"/>
  <c r="K20" i="162"/>
  <c r="H20" i="162"/>
  <c r="E20" i="162"/>
  <c r="AE19" i="162"/>
  <c r="AD19" i="162"/>
  <c r="AA19" i="162"/>
  <c r="AC19" i="162" s="1"/>
  <c r="O19" i="162"/>
  <c r="N19" i="162"/>
  <c r="H19" i="162"/>
  <c r="E19" i="162"/>
  <c r="AE18" i="162"/>
  <c r="AD18" i="162"/>
  <c r="AA18" i="162"/>
  <c r="P18" i="162"/>
  <c r="N18" i="162"/>
  <c r="K18" i="162"/>
  <c r="H18" i="162"/>
  <c r="E18" i="162"/>
  <c r="AE17" i="162"/>
  <c r="AD17" i="162"/>
  <c r="AA17" i="162"/>
  <c r="AB17" i="162" s="1"/>
  <c r="O17" i="162"/>
  <c r="N17" i="162"/>
  <c r="P17" i="162"/>
  <c r="E17" i="162"/>
  <c r="AE16" i="162"/>
  <c r="AD16" i="162"/>
  <c r="AA16" i="162"/>
  <c r="AC16" i="162" s="1"/>
  <c r="N16" i="162"/>
  <c r="H16" i="162"/>
  <c r="E16" i="162"/>
  <c r="AE15" i="162"/>
  <c r="AD15" i="162"/>
  <c r="AB15" i="162"/>
  <c r="AA15" i="162"/>
  <c r="AC15" i="162" s="1"/>
  <c r="O15" i="162"/>
  <c r="N15" i="162"/>
  <c r="K15" i="162"/>
  <c r="H15" i="162"/>
  <c r="E15" i="162"/>
  <c r="AE14" i="162"/>
  <c r="AD14" i="162"/>
  <c r="AD36" i="162" s="1"/>
  <c r="AA14" i="162"/>
  <c r="AC14" i="162" s="1"/>
  <c r="O14" i="162"/>
  <c r="N14" i="162"/>
  <c r="H14" i="162"/>
  <c r="E14" i="162"/>
  <c r="I34" i="161"/>
  <c r="H34" i="161"/>
  <c r="G34" i="161"/>
  <c r="E34" i="161"/>
  <c r="D34" i="161"/>
  <c r="C34" i="161"/>
  <c r="J17" i="161"/>
  <c r="F17" i="161"/>
  <c r="F16" i="161"/>
  <c r="J15" i="161"/>
  <c r="J34" i="161" s="1"/>
  <c r="F15" i="161"/>
  <c r="H34" i="160"/>
  <c r="G34" i="160"/>
  <c r="D34" i="160"/>
  <c r="C34" i="160"/>
  <c r="J33" i="160"/>
  <c r="J32" i="160"/>
  <c r="F32" i="160"/>
  <c r="J31" i="160"/>
  <c r="F31" i="160"/>
  <c r="J30" i="160"/>
  <c r="F30" i="160"/>
  <c r="J29" i="160"/>
  <c r="F29" i="160"/>
  <c r="J28" i="160"/>
  <c r="F28" i="160"/>
  <c r="J27" i="160"/>
  <c r="F27" i="160"/>
  <c r="J26" i="160"/>
  <c r="F26" i="160"/>
  <c r="J25" i="160"/>
  <c r="F25" i="160"/>
  <c r="J24" i="160"/>
  <c r="F24" i="160"/>
  <c r="J23" i="160"/>
  <c r="F23" i="160"/>
  <c r="J22" i="160"/>
  <c r="F22" i="160"/>
  <c r="J21" i="160"/>
  <c r="F21" i="160"/>
  <c r="J20" i="160"/>
  <c r="F20" i="160"/>
  <c r="J19" i="160"/>
  <c r="F19" i="160"/>
  <c r="J18" i="160"/>
  <c r="F18" i="160"/>
  <c r="J17" i="160"/>
  <c r="F17" i="160"/>
  <c r="J16" i="160"/>
  <c r="F16" i="160"/>
  <c r="J15" i="160"/>
  <c r="F15" i="160"/>
  <c r="J14" i="160"/>
  <c r="F14" i="160"/>
  <c r="J13" i="160"/>
  <c r="F13" i="160"/>
  <c r="J12" i="160"/>
  <c r="F12" i="160"/>
  <c r="H34" i="159"/>
  <c r="G34" i="159"/>
  <c r="E34" i="159"/>
  <c r="C34" i="159"/>
  <c r="J33" i="159"/>
  <c r="J32" i="159"/>
  <c r="J31" i="159"/>
  <c r="J30" i="159"/>
  <c r="J29" i="159"/>
  <c r="J28" i="159"/>
  <c r="J27" i="159"/>
  <c r="J26" i="159"/>
  <c r="J25" i="159"/>
  <c r="J24" i="159"/>
  <c r="J23" i="159"/>
  <c r="J22" i="159"/>
  <c r="J21" i="159"/>
  <c r="J20" i="159"/>
  <c r="J19" i="159"/>
  <c r="J18" i="159"/>
  <c r="J17" i="159"/>
  <c r="J16" i="159"/>
  <c r="J15" i="159"/>
  <c r="J14" i="159"/>
  <c r="J13" i="159"/>
  <c r="J12" i="159"/>
  <c r="H17" i="14"/>
  <c r="K14" i="86"/>
  <c r="K15" i="86"/>
  <c r="K16" i="86"/>
  <c r="K17" i="86"/>
  <c r="K18" i="86"/>
  <c r="K19" i="86"/>
  <c r="K20" i="86"/>
  <c r="K21" i="86"/>
  <c r="K22" i="86"/>
  <c r="K23" i="86"/>
  <c r="K24" i="86"/>
  <c r="K25" i="86"/>
  <c r="K26" i="86"/>
  <c r="K27" i="86"/>
  <c r="K28" i="86"/>
  <c r="K29" i="86"/>
  <c r="K30" i="86"/>
  <c r="K31" i="86"/>
  <c r="K32" i="86"/>
  <c r="K33" i="86"/>
  <c r="K34" i="86"/>
  <c r="K13" i="86"/>
  <c r="L13" i="114"/>
  <c r="K14" i="114"/>
  <c r="K15" i="114"/>
  <c r="K16" i="114"/>
  <c r="K17" i="114"/>
  <c r="K18" i="114"/>
  <c r="K19" i="114"/>
  <c r="K20" i="114"/>
  <c r="K21" i="114"/>
  <c r="K22" i="114"/>
  <c r="K23" i="114"/>
  <c r="K24" i="114"/>
  <c r="K25" i="114"/>
  <c r="K26" i="114"/>
  <c r="K27" i="114"/>
  <c r="K28" i="114"/>
  <c r="K29" i="114"/>
  <c r="K30" i="114"/>
  <c r="K31" i="114"/>
  <c r="K32" i="114"/>
  <c r="K33" i="114"/>
  <c r="K34" i="114"/>
  <c r="K13" i="114"/>
  <c r="P14" i="114"/>
  <c r="P15" i="114"/>
  <c r="P16" i="114"/>
  <c r="P17" i="114"/>
  <c r="P18" i="114"/>
  <c r="P19" i="114"/>
  <c r="P20" i="114"/>
  <c r="P21" i="114"/>
  <c r="P22" i="114"/>
  <c r="P23" i="114"/>
  <c r="P24" i="114"/>
  <c r="P25" i="114"/>
  <c r="P26" i="114"/>
  <c r="P27" i="114"/>
  <c r="P28" i="114"/>
  <c r="P29" i="114"/>
  <c r="P30" i="114"/>
  <c r="P31" i="114"/>
  <c r="P32" i="114"/>
  <c r="P33" i="114"/>
  <c r="P34" i="114"/>
  <c r="P13" i="114"/>
  <c r="Z15" i="114"/>
  <c r="Y15" i="114"/>
  <c r="P15" i="88"/>
  <c r="P16" i="88"/>
  <c r="P17" i="88"/>
  <c r="P18" i="88"/>
  <c r="P19" i="88"/>
  <c r="P20" i="88"/>
  <c r="P21" i="88"/>
  <c r="P22" i="88"/>
  <c r="P23" i="88"/>
  <c r="P24" i="88"/>
  <c r="P25" i="88"/>
  <c r="P26" i="88"/>
  <c r="P27" i="88"/>
  <c r="P28" i="88"/>
  <c r="P29" i="88"/>
  <c r="P30" i="88"/>
  <c r="P31" i="88"/>
  <c r="P32" i="88"/>
  <c r="P33" i="88"/>
  <c r="P34" i="88"/>
  <c r="P35" i="88"/>
  <c r="P14" i="88"/>
  <c r="E36" i="162" l="1"/>
  <c r="K16" i="162"/>
  <c r="O24" i="162"/>
  <c r="K30" i="162"/>
  <c r="Q30" i="162" s="1"/>
  <c r="O34" i="162"/>
  <c r="I36" i="162"/>
  <c r="F42" i="162" s="1"/>
  <c r="E35" i="163"/>
  <c r="O23" i="163"/>
  <c r="O35" i="163" s="1"/>
  <c r="Q24" i="163"/>
  <c r="K27" i="162"/>
  <c r="K17" i="162"/>
  <c r="P14" i="162"/>
  <c r="F39" i="163"/>
  <c r="Q18" i="162"/>
  <c r="Q22" i="163"/>
  <c r="G39" i="163"/>
  <c r="K26" i="162"/>
  <c r="Q26" i="162" s="1"/>
  <c r="K29" i="163"/>
  <c r="K21" i="163"/>
  <c r="Q21" i="163" s="1"/>
  <c r="K17" i="163"/>
  <c r="S12" i="159"/>
  <c r="T31" i="159"/>
  <c r="S27" i="159"/>
  <c r="T24" i="159"/>
  <c r="T22" i="159"/>
  <c r="T18" i="159"/>
  <c r="T15" i="159"/>
  <c r="O32" i="159"/>
  <c r="P32" i="159" s="1"/>
  <c r="O16" i="159"/>
  <c r="P16" i="159" s="1"/>
  <c r="T32" i="159"/>
  <c r="T30" i="159"/>
  <c r="T26" i="159"/>
  <c r="T23" i="159"/>
  <c r="S19" i="159"/>
  <c r="T16" i="159"/>
  <c r="T14" i="159"/>
  <c r="Q17" i="162"/>
  <c r="AB34" i="162"/>
  <c r="AC34" i="162"/>
  <c r="T29" i="159"/>
  <c r="T21" i="159"/>
  <c r="T13" i="159"/>
  <c r="AB16" i="162"/>
  <c r="AB21" i="162"/>
  <c r="Q27" i="162"/>
  <c r="AC29" i="162"/>
  <c r="AB35" i="162"/>
  <c r="H35" i="163"/>
  <c r="Q25" i="163"/>
  <c r="I39" i="163"/>
  <c r="O20" i="159"/>
  <c r="P20" i="159" s="1"/>
  <c r="J36" i="162"/>
  <c r="G42" i="162" s="1"/>
  <c r="J34" i="159"/>
  <c r="Q16" i="162"/>
  <c r="AB18" i="162"/>
  <c r="AC18" i="162"/>
  <c r="Q22" i="162"/>
  <c r="AC22" i="162"/>
  <c r="AC23" i="162"/>
  <c r="AB27" i="162"/>
  <c r="AC30" i="162"/>
  <c r="N35" i="163"/>
  <c r="Q33" i="163"/>
  <c r="P31" i="159"/>
  <c r="P27" i="159"/>
  <c r="P19" i="159"/>
  <c r="P15" i="159"/>
  <c r="O24" i="159"/>
  <c r="P24" i="159" s="1"/>
  <c r="O19" i="159"/>
  <c r="T33" i="159"/>
  <c r="T28" i="159"/>
  <c r="T25" i="159"/>
  <c r="T20" i="159"/>
  <c r="T17" i="159"/>
  <c r="K29" i="162"/>
  <c r="Q29" i="162" s="1"/>
  <c r="K23" i="162"/>
  <c r="N36" i="162"/>
  <c r="AB14" i="162"/>
  <c r="Q15" i="162"/>
  <c r="AB19" i="162"/>
  <c r="O29" i="162"/>
  <c r="AB31" i="162"/>
  <c r="AB36" i="162" s="1"/>
  <c r="Q33" i="162"/>
  <c r="Q19" i="163"/>
  <c r="Q23" i="163"/>
  <c r="Q31" i="163"/>
  <c r="N34" i="159"/>
  <c r="O12" i="159"/>
  <c r="P12" i="159" s="1"/>
  <c r="O23" i="159"/>
  <c r="P23" i="159" s="1"/>
  <c r="O18" i="159"/>
  <c r="P18" i="159" s="1"/>
  <c r="Q29" i="163"/>
  <c r="Q17" i="163"/>
  <c r="AE36" i="162"/>
  <c r="K13" i="163"/>
  <c r="Q13" i="163" s="1"/>
  <c r="Q19" i="162"/>
  <c r="Q28" i="162"/>
  <c r="Q32" i="162"/>
  <c r="Q21" i="162"/>
  <c r="Q23" i="162"/>
  <c r="Q35" i="162"/>
  <c r="O36" i="162"/>
  <c r="Q20" i="162"/>
  <c r="Q25" i="162"/>
  <c r="Q34" i="162"/>
  <c r="Q14" i="162"/>
  <c r="K15" i="163"/>
  <c r="Q15" i="163" s="1"/>
  <c r="K18" i="163"/>
  <c r="Q18" i="163" s="1"/>
  <c r="K34" i="163"/>
  <c r="Q34" i="163" s="1"/>
  <c r="P13" i="163"/>
  <c r="K14" i="163"/>
  <c r="Q14" i="163" s="1"/>
  <c r="K27" i="163"/>
  <c r="Q27" i="163" s="1"/>
  <c r="P29" i="163"/>
  <c r="K30" i="163"/>
  <c r="Q30" i="163" s="1"/>
  <c r="K20" i="163"/>
  <c r="Q20" i="163" s="1"/>
  <c r="P25" i="163"/>
  <c r="K26" i="163"/>
  <c r="Q26" i="163" s="1"/>
  <c r="J35" i="163"/>
  <c r="K16" i="163"/>
  <c r="Q16" i="163" s="1"/>
  <c r="K32" i="163"/>
  <c r="Q32" i="163" s="1"/>
  <c r="K28" i="163"/>
  <c r="Q28" i="163" s="1"/>
  <c r="J34" i="160"/>
  <c r="F34" i="159"/>
  <c r="F34" i="161"/>
  <c r="F34" i="160"/>
  <c r="Q24" i="162"/>
  <c r="Q31" i="162"/>
  <c r="P22" i="162"/>
  <c r="P30" i="162"/>
  <c r="AA36" i="162"/>
  <c r="P15" i="162"/>
  <c r="P20" i="162"/>
  <c r="AC24" i="162"/>
  <c r="P28" i="162"/>
  <c r="AC32" i="162"/>
  <c r="P23" i="162"/>
  <c r="P31" i="162"/>
  <c r="H36" i="162"/>
  <c r="H40" i="162" s="1"/>
  <c r="AC17" i="162"/>
  <c r="AC25" i="162"/>
  <c r="AC33" i="162"/>
  <c r="G48" i="56"/>
  <c r="D48" i="56"/>
  <c r="AC36" i="162" l="1"/>
  <c r="H39" i="163"/>
  <c r="K36" i="162"/>
  <c r="P35" i="163"/>
  <c r="P36" i="162"/>
  <c r="Q36" i="162"/>
  <c r="K35" i="163"/>
  <c r="Q35" i="163"/>
  <c r="G30" i="144"/>
  <c r="G30" i="29"/>
  <c r="G12" i="29"/>
  <c r="Z14" i="114"/>
  <c r="Z16" i="114"/>
  <c r="Z17" i="114"/>
  <c r="Z18" i="114"/>
  <c r="Z19" i="114"/>
  <c r="Z20" i="114"/>
  <c r="Z21" i="114"/>
  <c r="Z22" i="114"/>
  <c r="Z23" i="114"/>
  <c r="Z24" i="114"/>
  <c r="Z25" i="114"/>
  <c r="Z26" i="114"/>
  <c r="Z27" i="114"/>
  <c r="Z28" i="114"/>
  <c r="Z29" i="114"/>
  <c r="Z30" i="114"/>
  <c r="Z31" i="114"/>
  <c r="Z32" i="114"/>
  <c r="Z33" i="114"/>
  <c r="Z34" i="114"/>
  <c r="Y14" i="114"/>
  <c r="Y16" i="114"/>
  <c r="Y17" i="114"/>
  <c r="Y18" i="114"/>
  <c r="Y19" i="114"/>
  <c r="Y20" i="114"/>
  <c r="Y21" i="114"/>
  <c r="Y22" i="114"/>
  <c r="Y23" i="114"/>
  <c r="Y24" i="114"/>
  <c r="Y25" i="114"/>
  <c r="Y26" i="114"/>
  <c r="Y27" i="114"/>
  <c r="Y28" i="114"/>
  <c r="Y29" i="114"/>
  <c r="Y30" i="114"/>
  <c r="Y31" i="114"/>
  <c r="Y32" i="114"/>
  <c r="Y33" i="114"/>
  <c r="Y34" i="114"/>
  <c r="Z13" i="114"/>
  <c r="Y13" i="114"/>
  <c r="I32" i="56"/>
  <c r="K32" i="56"/>
  <c r="M32" i="56"/>
  <c r="O32" i="56"/>
  <c r="Q32" i="56"/>
  <c r="S32" i="56"/>
  <c r="E32" i="56"/>
  <c r="G32" i="56"/>
  <c r="J14" i="86"/>
  <c r="J15" i="86"/>
  <c r="J16" i="86"/>
  <c r="J17" i="86"/>
  <c r="J18" i="86"/>
  <c r="J19" i="86"/>
  <c r="J20" i="86"/>
  <c r="J21" i="86"/>
  <c r="J22" i="86"/>
  <c r="J23" i="86"/>
  <c r="J24" i="86"/>
  <c r="J25" i="86"/>
  <c r="J26" i="86"/>
  <c r="J27" i="86"/>
  <c r="J28" i="86"/>
  <c r="J29" i="86"/>
  <c r="J30" i="86"/>
  <c r="J31" i="86"/>
  <c r="J32" i="86"/>
  <c r="J33" i="86"/>
  <c r="J34" i="86"/>
  <c r="H31" i="135" l="1"/>
  <c r="D26" i="14" l="1"/>
  <c r="E26" i="14"/>
  <c r="F26" i="14"/>
  <c r="G26" i="14"/>
  <c r="C34" i="74" l="1"/>
  <c r="N38" i="139" l="1"/>
  <c r="O38" i="139"/>
  <c r="M38" i="139"/>
  <c r="D34" i="101"/>
  <c r="E34" i="101"/>
  <c r="F34" i="101"/>
  <c r="G34" i="101"/>
  <c r="H34" i="101"/>
  <c r="I34" i="101"/>
  <c r="J34" i="101"/>
  <c r="K34" i="101"/>
  <c r="L34" i="101"/>
  <c r="M34" i="101"/>
  <c r="N34" i="101"/>
  <c r="O34" i="101"/>
  <c r="P34" i="101"/>
  <c r="C34" i="101"/>
  <c r="E31" i="105"/>
  <c r="D31" i="105"/>
  <c r="F31" i="105"/>
  <c r="G31" i="105"/>
  <c r="C31" i="105"/>
  <c r="D34" i="119"/>
  <c r="F34" i="119"/>
  <c r="G34" i="119"/>
  <c r="H34" i="119"/>
  <c r="J34" i="119"/>
  <c r="K34" i="119"/>
  <c r="L34" i="119"/>
  <c r="M34" i="119"/>
  <c r="C34" i="119"/>
  <c r="D33" i="84"/>
  <c r="F33" i="84"/>
  <c r="G33" i="84"/>
  <c r="H33" i="84"/>
  <c r="I33" i="84"/>
  <c r="C33" i="84"/>
  <c r="D34" i="66"/>
  <c r="E34" i="66"/>
  <c r="F34" i="66"/>
  <c r="C34" i="66"/>
  <c r="D34" i="93"/>
  <c r="F34" i="93"/>
  <c r="G34" i="93"/>
  <c r="H34" i="93"/>
  <c r="L34" i="93"/>
  <c r="C34" i="93"/>
  <c r="D31" i="124"/>
  <c r="F31" i="124"/>
  <c r="G31" i="124"/>
  <c r="H31" i="124"/>
  <c r="I31" i="124"/>
  <c r="J31" i="124"/>
  <c r="K31" i="124"/>
  <c r="L31" i="124"/>
  <c r="M31" i="124"/>
  <c r="N31" i="124"/>
  <c r="C31" i="124"/>
  <c r="D32" i="103"/>
  <c r="E32" i="103"/>
  <c r="F32" i="103"/>
  <c r="H32" i="103"/>
  <c r="C32" i="103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D34" i="16"/>
  <c r="E34" i="16"/>
  <c r="F34" i="16"/>
  <c r="G34" i="16"/>
  <c r="H34" i="16"/>
  <c r="C34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13" i="16"/>
  <c r="I13" i="16"/>
  <c r="J12" i="16"/>
  <c r="I12" i="16"/>
  <c r="E31" i="155"/>
  <c r="F31" i="155"/>
  <c r="G31" i="155"/>
  <c r="H31" i="155"/>
  <c r="C31" i="155"/>
  <c r="E31" i="142"/>
  <c r="C31" i="142"/>
  <c r="E31" i="102"/>
  <c r="F31" i="102"/>
  <c r="D31" i="102"/>
  <c r="G25" i="102"/>
  <c r="G26" i="102"/>
  <c r="G27" i="102"/>
  <c r="G28" i="102"/>
  <c r="G29" i="102"/>
  <c r="G30" i="102"/>
  <c r="G24" i="102"/>
  <c r="D31" i="123"/>
  <c r="E31" i="123"/>
  <c r="F31" i="123"/>
  <c r="G31" i="123"/>
  <c r="I31" i="123"/>
  <c r="J31" i="123"/>
  <c r="K31" i="123"/>
  <c r="C31" i="123"/>
  <c r="D34" i="121"/>
  <c r="E34" i="121"/>
  <c r="F34" i="121"/>
  <c r="G34" i="121"/>
  <c r="H34" i="121"/>
  <c r="I34" i="121"/>
  <c r="C34" i="121"/>
  <c r="D36" i="138"/>
  <c r="C36" i="138"/>
  <c r="D36" i="119" l="1"/>
  <c r="J34" i="16"/>
  <c r="I34" i="16"/>
  <c r="G31" i="102"/>
  <c r="F10" i="141" l="1"/>
  <c r="F11" i="141"/>
  <c r="F12" i="141"/>
  <c r="F13" i="141"/>
  <c r="F14" i="141"/>
  <c r="F15" i="141"/>
  <c r="F16" i="141"/>
  <c r="F17" i="141"/>
  <c r="F18" i="141"/>
  <c r="F19" i="141"/>
  <c r="F20" i="141"/>
  <c r="F21" i="141"/>
  <c r="F22" i="141"/>
  <c r="F23" i="141"/>
  <c r="F24" i="141"/>
  <c r="F25" i="141"/>
  <c r="F26" i="141"/>
  <c r="F27" i="141"/>
  <c r="F28" i="141"/>
  <c r="F29" i="141"/>
  <c r="F30" i="141"/>
  <c r="F9" i="141"/>
  <c r="D31" i="141" l="1"/>
  <c r="E31" i="141"/>
  <c r="G31" i="141"/>
  <c r="C31" i="141"/>
  <c r="D33" i="59"/>
  <c r="E33" i="59"/>
  <c r="F33" i="59"/>
  <c r="H33" i="59"/>
  <c r="I33" i="59"/>
  <c r="J33" i="59"/>
  <c r="K33" i="59"/>
  <c r="C33" i="59"/>
  <c r="L12" i="59"/>
  <c r="L13" i="59"/>
  <c r="L14" i="59"/>
  <c r="M14" i="59" s="1"/>
  <c r="L15" i="59"/>
  <c r="L16" i="59"/>
  <c r="L17" i="59"/>
  <c r="L18" i="59"/>
  <c r="L19" i="59"/>
  <c r="L20" i="59"/>
  <c r="L21" i="59"/>
  <c r="L22" i="59"/>
  <c r="M22" i="59" s="1"/>
  <c r="L23" i="59"/>
  <c r="L24" i="59"/>
  <c r="L25" i="59"/>
  <c r="L26" i="59"/>
  <c r="L27" i="59"/>
  <c r="L28" i="59"/>
  <c r="L29" i="59"/>
  <c r="L30" i="59"/>
  <c r="M30" i="59" s="1"/>
  <c r="L31" i="59"/>
  <c r="L32" i="59"/>
  <c r="L11" i="59"/>
  <c r="G12" i="59"/>
  <c r="M12" i="59" s="1"/>
  <c r="G13" i="59"/>
  <c r="M13" i="59" s="1"/>
  <c r="G14" i="59"/>
  <c r="G15" i="59"/>
  <c r="G16" i="59"/>
  <c r="M16" i="59" s="1"/>
  <c r="G17" i="59"/>
  <c r="G18" i="59"/>
  <c r="G19" i="59"/>
  <c r="G20" i="59"/>
  <c r="M20" i="59" s="1"/>
  <c r="G21" i="59"/>
  <c r="M21" i="59" s="1"/>
  <c r="G22" i="59"/>
  <c r="G23" i="59"/>
  <c r="G24" i="59"/>
  <c r="G25" i="59"/>
  <c r="G26" i="59"/>
  <c r="G27" i="59"/>
  <c r="G28" i="59"/>
  <c r="M28" i="59" s="1"/>
  <c r="G29" i="59"/>
  <c r="M29" i="59" s="1"/>
  <c r="G31" i="59"/>
  <c r="G32" i="59"/>
  <c r="M32" i="59" s="1"/>
  <c r="G11" i="59"/>
  <c r="G33" i="59" s="1"/>
  <c r="L12" i="58"/>
  <c r="L13" i="58"/>
  <c r="L14" i="58"/>
  <c r="L15" i="58"/>
  <c r="L16" i="58"/>
  <c r="L17" i="58"/>
  <c r="L18" i="58"/>
  <c r="L19" i="58"/>
  <c r="L20" i="58"/>
  <c r="L21" i="58"/>
  <c r="L22" i="58"/>
  <c r="L23" i="58"/>
  <c r="L24" i="58"/>
  <c r="L25" i="58"/>
  <c r="L26" i="58"/>
  <c r="L27" i="58"/>
  <c r="L28" i="58"/>
  <c r="L29" i="58"/>
  <c r="L30" i="58"/>
  <c r="L31" i="58"/>
  <c r="L32" i="58"/>
  <c r="G12" i="58"/>
  <c r="G13" i="58"/>
  <c r="M13" i="58" s="1"/>
  <c r="G14" i="58"/>
  <c r="G15" i="58"/>
  <c r="G16" i="58"/>
  <c r="G17" i="58"/>
  <c r="M17" i="58" s="1"/>
  <c r="G18" i="58"/>
  <c r="M18" i="58" s="1"/>
  <c r="G19" i="58"/>
  <c r="G20" i="58"/>
  <c r="M20" i="58" s="1"/>
  <c r="G21" i="58"/>
  <c r="M21" i="58" s="1"/>
  <c r="G22" i="58"/>
  <c r="G23" i="58"/>
  <c r="G24" i="58"/>
  <c r="G25" i="58"/>
  <c r="M25" i="58" s="1"/>
  <c r="G26" i="58"/>
  <c r="M26" i="58" s="1"/>
  <c r="G27" i="58"/>
  <c r="G28" i="58"/>
  <c r="M28" i="58" s="1"/>
  <c r="G29" i="58"/>
  <c r="M29" i="58" s="1"/>
  <c r="G30" i="58"/>
  <c r="G31" i="58"/>
  <c r="G32" i="58"/>
  <c r="L11" i="58"/>
  <c r="G11" i="58"/>
  <c r="D33" i="58"/>
  <c r="E33" i="58"/>
  <c r="F33" i="58"/>
  <c r="H33" i="58"/>
  <c r="I33" i="58"/>
  <c r="J33" i="58"/>
  <c r="K33" i="58"/>
  <c r="C33" i="58"/>
  <c r="I34" i="1"/>
  <c r="J34" i="1"/>
  <c r="K34" i="1"/>
  <c r="H34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12" i="1"/>
  <c r="D34" i="1"/>
  <c r="E34" i="1"/>
  <c r="F34" i="1"/>
  <c r="C34" i="1"/>
  <c r="G13" i="1"/>
  <c r="G14" i="1"/>
  <c r="G15" i="1"/>
  <c r="G16" i="1"/>
  <c r="G17" i="1"/>
  <c r="G18" i="1"/>
  <c r="M18" i="1" s="1"/>
  <c r="G19" i="1"/>
  <c r="G20" i="1"/>
  <c r="G21" i="1"/>
  <c r="G22" i="1"/>
  <c r="G23" i="1"/>
  <c r="G24" i="1"/>
  <c r="G25" i="1"/>
  <c r="G26" i="1"/>
  <c r="M26" i="1" s="1"/>
  <c r="G27" i="1"/>
  <c r="G28" i="1"/>
  <c r="G29" i="1"/>
  <c r="G30" i="1"/>
  <c r="G31" i="1"/>
  <c r="G32" i="1"/>
  <c r="G33" i="1"/>
  <c r="G12" i="1"/>
  <c r="G31" i="100"/>
  <c r="D31" i="100"/>
  <c r="E31" i="100"/>
  <c r="C31" i="100"/>
  <c r="F10" i="100"/>
  <c r="F11" i="100"/>
  <c r="F12" i="100"/>
  <c r="F13" i="100"/>
  <c r="F14" i="100"/>
  <c r="F15" i="100"/>
  <c r="F16" i="100"/>
  <c r="F17" i="100"/>
  <c r="F18" i="100"/>
  <c r="F19" i="100"/>
  <c r="F20" i="100"/>
  <c r="F21" i="100"/>
  <c r="F22" i="100"/>
  <c r="F23" i="100"/>
  <c r="F24" i="100"/>
  <c r="F25" i="100"/>
  <c r="F26" i="100"/>
  <c r="F27" i="100"/>
  <c r="F28" i="100"/>
  <c r="F29" i="100"/>
  <c r="F30" i="100"/>
  <c r="F9" i="100"/>
  <c r="M11" i="58" l="1"/>
  <c r="M29" i="1"/>
  <c r="M21" i="1"/>
  <c r="M13" i="1"/>
  <c r="M32" i="58"/>
  <c r="M24" i="58"/>
  <c r="M16" i="58"/>
  <c r="M12" i="58"/>
  <c r="M27" i="59"/>
  <c r="M19" i="59"/>
  <c r="M28" i="1"/>
  <c r="M20" i="1"/>
  <c r="M31" i="59"/>
  <c r="M23" i="59"/>
  <c r="M15" i="59"/>
  <c r="L33" i="59"/>
  <c r="M25" i="59"/>
  <c r="M17" i="59"/>
  <c r="F31" i="100"/>
  <c r="M30" i="58"/>
  <c r="M22" i="58"/>
  <c r="M14" i="58"/>
  <c r="M31" i="1"/>
  <c r="M27" i="1"/>
  <c r="M23" i="1"/>
  <c r="M19" i="1"/>
  <c r="M15" i="1"/>
  <c r="M31" i="58"/>
  <c r="M27" i="58"/>
  <c r="M23" i="58"/>
  <c r="M19" i="58"/>
  <c r="M15" i="58"/>
  <c r="M26" i="59"/>
  <c r="M18" i="59"/>
  <c r="M24" i="59"/>
  <c r="M11" i="59"/>
  <c r="M30" i="1"/>
  <c r="M22" i="1"/>
  <c r="M14" i="1"/>
  <c r="M32" i="1"/>
  <c r="M24" i="1"/>
  <c r="M16" i="1"/>
  <c r="L34" i="1"/>
  <c r="M33" i="1"/>
  <c r="M25" i="1"/>
  <c r="M17" i="1"/>
  <c r="G33" i="58"/>
  <c r="M33" i="58"/>
  <c r="L33" i="58"/>
  <c r="G34" i="1"/>
  <c r="M12" i="1"/>
  <c r="M34" i="1" l="1"/>
  <c r="C33" i="65"/>
  <c r="I14" i="145"/>
  <c r="K14" i="145" s="1"/>
  <c r="I16" i="145"/>
  <c r="N16" i="145" s="1"/>
  <c r="N14" i="145" l="1"/>
  <c r="M14" i="145"/>
  <c r="L14" i="145"/>
  <c r="J14" i="145"/>
  <c r="J16" i="145"/>
  <c r="K16" i="145"/>
  <c r="M16" i="145"/>
  <c r="L16" i="145"/>
  <c r="G21" i="142"/>
  <c r="G22" i="142"/>
  <c r="G23" i="142"/>
  <c r="G24" i="142"/>
  <c r="G25" i="142"/>
  <c r="G27" i="142"/>
  <c r="G28" i="142"/>
  <c r="G29" i="142"/>
  <c r="G30" i="142"/>
  <c r="G10" i="142"/>
  <c r="G11" i="142"/>
  <c r="G13" i="142"/>
  <c r="G14" i="142"/>
  <c r="G15" i="142"/>
  <c r="G16" i="142"/>
  <c r="G17" i="142"/>
  <c r="G18" i="142"/>
  <c r="G19" i="142"/>
  <c r="G9" i="142"/>
  <c r="K31" i="105" l="1"/>
  <c r="J31" i="105"/>
  <c r="I34" i="119"/>
  <c r="I31" i="105"/>
  <c r="E34" i="119"/>
  <c r="E33" i="84"/>
  <c r="K22" i="93"/>
  <c r="K34" i="93" s="1"/>
  <c r="J34" i="93"/>
  <c r="I34" i="93"/>
  <c r="E22" i="93"/>
  <c r="E34" i="93" s="1"/>
  <c r="D24" i="132"/>
  <c r="D31" i="132" s="1"/>
  <c r="E18" i="124"/>
  <c r="E31" i="124" s="1"/>
  <c r="G24" i="103"/>
  <c r="G32" i="103" s="1"/>
  <c r="D19" i="155"/>
  <c r="D31" i="155" s="1"/>
  <c r="F12" i="142"/>
  <c r="G12" i="142" s="1"/>
  <c r="H24" i="123" l="1"/>
  <c r="H31" i="123" s="1"/>
  <c r="E15" i="138"/>
  <c r="C16" i="138"/>
  <c r="D16" i="138"/>
  <c r="E16" i="138"/>
  <c r="E17" i="138"/>
  <c r="E36" i="138" s="1"/>
  <c r="H33" i="144" l="1"/>
  <c r="L33" i="144"/>
  <c r="S33" i="144"/>
  <c r="G12" i="144"/>
  <c r="M12" i="144" s="1"/>
  <c r="G13" i="144"/>
  <c r="M13" i="144" s="1"/>
  <c r="G14" i="144"/>
  <c r="M14" i="144" s="1"/>
  <c r="G15" i="144"/>
  <c r="M15" i="144" s="1"/>
  <c r="G16" i="144"/>
  <c r="M16" i="144" s="1"/>
  <c r="G17" i="144"/>
  <c r="M17" i="144" s="1"/>
  <c r="G18" i="144"/>
  <c r="M18" i="144" s="1"/>
  <c r="G19" i="144"/>
  <c r="M19" i="144" s="1"/>
  <c r="G20" i="144"/>
  <c r="M20" i="144" s="1"/>
  <c r="G21" i="144"/>
  <c r="M21" i="144" s="1"/>
  <c r="G22" i="144"/>
  <c r="M22" i="144" s="1"/>
  <c r="G23" i="144"/>
  <c r="M23" i="144" s="1"/>
  <c r="G24" i="144"/>
  <c r="M24" i="144" s="1"/>
  <c r="G25" i="144"/>
  <c r="M25" i="144" s="1"/>
  <c r="G26" i="144"/>
  <c r="M26" i="144" s="1"/>
  <c r="G27" i="144"/>
  <c r="M27" i="144" s="1"/>
  <c r="G28" i="144"/>
  <c r="M28" i="144" s="1"/>
  <c r="G29" i="144"/>
  <c r="M29" i="144" s="1"/>
  <c r="M30" i="144"/>
  <c r="G31" i="144"/>
  <c r="M31" i="144" s="1"/>
  <c r="G32" i="144"/>
  <c r="M32" i="144" s="1"/>
  <c r="H20" i="105"/>
  <c r="H31" i="105" s="1"/>
  <c r="R31" i="144" l="1"/>
  <c r="Q31" i="144"/>
  <c r="P31" i="144"/>
  <c r="O31" i="144"/>
  <c r="N31" i="144"/>
  <c r="R29" i="144"/>
  <c r="Q29" i="144"/>
  <c r="P29" i="144"/>
  <c r="O29" i="144"/>
  <c r="N29" i="144"/>
  <c r="R27" i="144"/>
  <c r="Q27" i="144"/>
  <c r="P27" i="144"/>
  <c r="O27" i="144"/>
  <c r="N27" i="144"/>
  <c r="R25" i="144"/>
  <c r="Q25" i="144"/>
  <c r="P25" i="144"/>
  <c r="O25" i="144"/>
  <c r="N25" i="144"/>
  <c r="R23" i="144"/>
  <c r="Q23" i="144"/>
  <c r="P23" i="144"/>
  <c r="O23" i="144"/>
  <c r="N23" i="144"/>
  <c r="R21" i="144"/>
  <c r="Q21" i="144"/>
  <c r="P21" i="144"/>
  <c r="O21" i="144"/>
  <c r="N21" i="144"/>
  <c r="R19" i="144"/>
  <c r="Q19" i="144"/>
  <c r="P19" i="144"/>
  <c r="O19" i="144"/>
  <c r="N19" i="144"/>
  <c r="R17" i="144"/>
  <c r="Q17" i="144"/>
  <c r="P17" i="144"/>
  <c r="O17" i="144"/>
  <c r="N17" i="144"/>
  <c r="R15" i="144"/>
  <c r="Q15" i="144"/>
  <c r="P15" i="144"/>
  <c r="O15" i="144"/>
  <c r="N15" i="144"/>
  <c r="R13" i="144"/>
  <c r="Q13" i="144"/>
  <c r="P13" i="144"/>
  <c r="O13" i="144"/>
  <c r="N13" i="144"/>
  <c r="R32" i="144"/>
  <c r="Q32" i="144"/>
  <c r="P32" i="144"/>
  <c r="O32" i="144"/>
  <c r="N32" i="144"/>
  <c r="R30" i="144"/>
  <c r="Q30" i="144"/>
  <c r="P30" i="144"/>
  <c r="O30" i="144"/>
  <c r="N30" i="144"/>
  <c r="R28" i="144"/>
  <c r="Q28" i="144"/>
  <c r="P28" i="144"/>
  <c r="O28" i="144"/>
  <c r="N28" i="144"/>
  <c r="R26" i="144"/>
  <c r="Q26" i="144"/>
  <c r="P26" i="144"/>
  <c r="O26" i="144"/>
  <c r="N26" i="144"/>
  <c r="R24" i="144"/>
  <c r="Q24" i="144"/>
  <c r="P24" i="144"/>
  <c r="O24" i="144"/>
  <c r="N24" i="144"/>
  <c r="R22" i="144"/>
  <c r="Q22" i="144"/>
  <c r="P22" i="144"/>
  <c r="O22" i="144"/>
  <c r="N22" i="144"/>
  <c r="R20" i="144"/>
  <c r="Q20" i="144"/>
  <c r="P20" i="144"/>
  <c r="O20" i="144"/>
  <c r="N20" i="144"/>
  <c r="R18" i="144"/>
  <c r="Q18" i="144"/>
  <c r="P18" i="144"/>
  <c r="O18" i="144"/>
  <c r="N18" i="144"/>
  <c r="R16" i="144"/>
  <c r="Q16" i="144"/>
  <c r="P16" i="144"/>
  <c r="O16" i="144"/>
  <c r="N16" i="144"/>
  <c r="R14" i="144"/>
  <c r="Q14" i="144"/>
  <c r="P14" i="144"/>
  <c r="O14" i="144"/>
  <c r="N14" i="144"/>
  <c r="R12" i="144"/>
  <c r="Q12" i="144"/>
  <c r="P12" i="144"/>
  <c r="O12" i="144"/>
  <c r="N12" i="144"/>
  <c r="F31" i="141"/>
  <c r="G33" i="65" l="1"/>
  <c r="D33" i="145"/>
  <c r="H33" i="145"/>
  <c r="O33" i="145"/>
  <c r="C33" i="145"/>
  <c r="D33" i="65"/>
  <c r="E33" i="65"/>
  <c r="F33" i="65"/>
  <c r="H33" i="65"/>
  <c r="I33" i="65"/>
  <c r="J33" i="65"/>
  <c r="L33" i="65"/>
  <c r="E33" i="144"/>
  <c r="F33" i="144"/>
  <c r="C33" i="144"/>
  <c r="W27" i="98" l="1"/>
  <c r="T27" i="98" l="1"/>
  <c r="Q27" i="98"/>
  <c r="P27" i="98"/>
  <c r="O27" i="98"/>
  <c r="N27" i="98"/>
  <c r="M27" i="98"/>
  <c r="L27" i="98"/>
  <c r="H27" i="98"/>
  <c r="G27" i="98"/>
  <c r="F27" i="98"/>
  <c r="E27" i="98"/>
  <c r="D27" i="98"/>
  <c r="C27" i="98"/>
  <c r="S21" i="98"/>
  <c r="R21" i="98"/>
  <c r="K21" i="98"/>
  <c r="J21" i="98"/>
  <c r="I21" i="98"/>
  <c r="U21" i="98" s="1"/>
  <c r="S20" i="98"/>
  <c r="R20" i="98"/>
  <c r="K20" i="98"/>
  <c r="J20" i="98"/>
  <c r="I20" i="98"/>
  <c r="S19" i="98"/>
  <c r="R19" i="98"/>
  <c r="J19" i="98"/>
  <c r="I19" i="98"/>
  <c r="S18" i="98"/>
  <c r="R18" i="98"/>
  <c r="K18" i="98"/>
  <c r="J18" i="98"/>
  <c r="I18" i="98"/>
  <c r="S17" i="98"/>
  <c r="R17" i="98"/>
  <c r="K17" i="98"/>
  <c r="J17" i="98"/>
  <c r="I17" i="98"/>
  <c r="S16" i="98"/>
  <c r="R16" i="98"/>
  <c r="K16" i="98"/>
  <c r="J16" i="98"/>
  <c r="V16" i="98" s="1"/>
  <c r="I16" i="98"/>
  <c r="S15" i="98"/>
  <c r="R15" i="98"/>
  <c r="K15" i="98"/>
  <c r="J15" i="98"/>
  <c r="I15" i="98"/>
  <c r="I27" i="98" s="1"/>
  <c r="V15" i="98" l="1"/>
  <c r="U15" i="98" s="1"/>
  <c r="U16" i="98"/>
  <c r="V21" i="98"/>
  <c r="V19" i="98"/>
  <c r="U19" i="98" s="1"/>
  <c r="K27" i="98"/>
  <c r="S27" i="98"/>
  <c r="R27" i="98" s="1"/>
  <c r="V17" i="98"/>
  <c r="U17" i="98" s="1"/>
  <c r="V20" i="98"/>
  <c r="U20" i="98" s="1"/>
  <c r="J27" i="98"/>
  <c r="V18" i="98"/>
  <c r="U18" i="98" s="1"/>
  <c r="K32" i="65"/>
  <c r="K31" i="65"/>
  <c r="K30" i="65"/>
  <c r="K29" i="65"/>
  <c r="K28" i="65"/>
  <c r="K27" i="65"/>
  <c r="K26" i="65"/>
  <c r="K25" i="65"/>
  <c r="K24" i="65"/>
  <c r="K23" i="65"/>
  <c r="K22" i="65"/>
  <c r="K21" i="65"/>
  <c r="K20" i="65"/>
  <c r="K19" i="65"/>
  <c r="K18" i="65"/>
  <c r="K17" i="65"/>
  <c r="K16" i="65"/>
  <c r="K15" i="65"/>
  <c r="K14" i="65"/>
  <c r="K13" i="65"/>
  <c r="U27" i="98" l="1"/>
  <c r="V27" i="98"/>
  <c r="K12" i="65"/>
  <c r="K11" i="65"/>
  <c r="K33" i="65" l="1"/>
  <c r="E16" i="145"/>
  <c r="P16" i="145" s="1"/>
  <c r="I33" i="145"/>
  <c r="E14" i="145"/>
  <c r="I27" i="144"/>
  <c r="T27" i="144" s="1"/>
  <c r="I26" i="144"/>
  <c r="T26" i="144" s="1"/>
  <c r="I24" i="144"/>
  <c r="T24" i="144" s="1"/>
  <c r="I21" i="144"/>
  <c r="T21" i="144" s="1"/>
  <c r="I20" i="144"/>
  <c r="T20" i="144" s="1"/>
  <c r="I18" i="144"/>
  <c r="I16" i="144"/>
  <c r="I14" i="144"/>
  <c r="T14" i="144" s="1"/>
  <c r="G11" i="144"/>
  <c r="M11" i="144" s="1"/>
  <c r="S33" i="29"/>
  <c r="E33" i="145" l="1"/>
  <c r="P14" i="145"/>
  <c r="F14" i="145"/>
  <c r="K26" i="144"/>
  <c r="N11" i="144"/>
  <c r="Q11" i="144"/>
  <c r="O11" i="144"/>
  <c r="R11" i="144"/>
  <c r="P11" i="144"/>
  <c r="P33" i="145"/>
  <c r="G16" i="145"/>
  <c r="F16" i="145"/>
  <c r="K33" i="145"/>
  <c r="J33" i="145"/>
  <c r="N33" i="145"/>
  <c r="M33" i="145"/>
  <c r="G14" i="145"/>
  <c r="L33" i="145"/>
  <c r="J18" i="144"/>
  <c r="T18" i="144"/>
  <c r="K16" i="144"/>
  <c r="T16" i="144"/>
  <c r="G33" i="144"/>
  <c r="M33" i="144" s="1"/>
  <c r="I31" i="144"/>
  <c r="T31" i="144" s="1"/>
  <c r="I29" i="144"/>
  <c r="T29" i="144" s="1"/>
  <c r="I19" i="144"/>
  <c r="T19" i="144" s="1"/>
  <c r="I13" i="144"/>
  <c r="J13" i="144" s="1"/>
  <c r="J14" i="144"/>
  <c r="K14" i="144"/>
  <c r="J20" i="144"/>
  <c r="K20" i="144"/>
  <c r="I12" i="144"/>
  <c r="T12" i="144" s="1"/>
  <c r="I15" i="144"/>
  <c r="T15" i="144" s="1"/>
  <c r="J16" i="144"/>
  <c r="I22" i="144"/>
  <c r="T22" i="144" s="1"/>
  <c r="I25" i="144"/>
  <c r="T25" i="144" s="1"/>
  <c r="J26" i="144"/>
  <c r="I28" i="144"/>
  <c r="T28" i="144" s="1"/>
  <c r="J31" i="144"/>
  <c r="K18" i="144"/>
  <c r="K21" i="144"/>
  <c r="K24" i="144"/>
  <c r="K27" i="144"/>
  <c r="I11" i="144"/>
  <c r="I17" i="144"/>
  <c r="T17" i="144" s="1"/>
  <c r="J21" i="144"/>
  <c r="I23" i="144"/>
  <c r="T23" i="144" s="1"/>
  <c r="J24" i="144"/>
  <c r="J27" i="144"/>
  <c r="I32" i="144"/>
  <c r="T32" i="144" s="1"/>
  <c r="I30" i="144"/>
  <c r="T30" i="144" s="1"/>
  <c r="L33" i="29"/>
  <c r="F33" i="145" l="1"/>
  <c r="G33" i="145"/>
  <c r="I33" i="144"/>
  <c r="T11" i="144"/>
  <c r="R33" i="144"/>
  <c r="Q33" i="144"/>
  <c r="P33" i="144"/>
  <c r="O33" i="144"/>
  <c r="N33" i="144"/>
  <c r="K13" i="144"/>
  <c r="T13" i="144"/>
  <c r="K31" i="144"/>
  <c r="K29" i="144"/>
  <c r="J29" i="144"/>
  <c r="J19" i="144"/>
  <c r="K19" i="144"/>
  <c r="J17" i="144"/>
  <c r="K17" i="144"/>
  <c r="J28" i="144"/>
  <c r="K28" i="144"/>
  <c r="J32" i="144"/>
  <c r="K32" i="144"/>
  <c r="K22" i="144"/>
  <c r="J22" i="144"/>
  <c r="J23" i="144"/>
  <c r="K23" i="144"/>
  <c r="J25" i="144"/>
  <c r="K25" i="144"/>
  <c r="K12" i="144"/>
  <c r="J12" i="144"/>
  <c r="K15" i="144"/>
  <c r="J15" i="144"/>
  <c r="J11" i="144"/>
  <c r="K11" i="144"/>
  <c r="J30" i="144"/>
  <c r="K30" i="144"/>
  <c r="F33" i="29"/>
  <c r="E33" i="29"/>
  <c r="D33" i="29"/>
  <c r="C33" i="29"/>
  <c r="G32" i="29"/>
  <c r="G31" i="29"/>
  <c r="M31" i="29" s="1"/>
  <c r="M30" i="29"/>
  <c r="G29" i="29"/>
  <c r="G28" i="29"/>
  <c r="G27" i="29"/>
  <c r="G26" i="29"/>
  <c r="G25" i="29"/>
  <c r="G24" i="29"/>
  <c r="G23" i="29"/>
  <c r="G22" i="29"/>
  <c r="G21" i="29"/>
  <c r="G20" i="29"/>
  <c r="G19" i="29"/>
  <c r="M19" i="29" s="1"/>
  <c r="G18" i="29"/>
  <c r="G17" i="29"/>
  <c r="M17" i="29" s="1"/>
  <c r="G16" i="29"/>
  <c r="G15" i="29"/>
  <c r="G14" i="29"/>
  <c r="G13" i="29"/>
  <c r="M12" i="29"/>
  <c r="G11" i="29"/>
  <c r="I23" i="28"/>
  <c r="F23" i="28"/>
  <c r="E23" i="28"/>
  <c r="D23" i="28"/>
  <c r="C23" i="28"/>
  <c r="G22" i="28"/>
  <c r="H22" i="28" s="1"/>
  <c r="G21" i="28"/>
  <c r="G20" i="28"/>
  <c r="H20" i="28" s="1"/>
  <c r="G19" i="28"/>
  <c r="G18" i="28"/>
  <c r="H18" i="28" s="1"/>
  <c r="G17" i="28"/>
  <c r="G16" i="28"/>
  <c r="H16" i="28" s="1"/>
  <c r="G15" i="28"/>
  <c r="G14" i="28"/>
  <c r="G13" i="28"/>
  <c r="G12" i="28"/>
  <c r="H12" i="28" s="1"/>
  <c r="G11" i="28"/>
  <c r="H11" i="28" s="1"/>
  <c r="J11" i="28" s="1"/>
  <c r="G23" i="27"/>
  <c r="F23" i="27"/>
  <c r="E23" i="27"/>
  <c r="D23" i="27"/>
  <c r="C23" i="27"/>
  <c r="H22" i="27"/>
  <c r="K22" i="27" s="1"/>
  <c r="H21" i="27"/>
  <c r="H20" i="27"/>
  <c r="H19" i="27"/>
  <c r="H18" i="27"/>
  <c r="K18" i="27" s="1"/>
  <c r="H17" i="27"/>
  <c r="H16" i="27"/>
  <c r="H15" i="27"/>
  <c r="H14" i="27"/>
  <c r="K14" i="27" s="1"/>
  <c r="H13" i="27"/>
  <c r="H12" i="27"/>
  <c r="H11" i="27"/>
  <c r="K11" i="27" s="1"/>
  <c r="L38" i="139"/>
  <c r="K38" i="139"/>
  <c r="J38" i="139"/>
  <c r="I38" i="139"/>
  <c r="H38" i="139"/>
  <c r="G38" i="139"/>
  <c r="F38" i="139"/>
  <c r="E38" i="139"/>
  <c r="D38" i="139"/>
  <c r="I17" i="27" l="1"/>
  <c r="J17" i="27" s="1"/>
  <c r="K17" i="27"/>
  <c r="I21" i="27"/>
  <c r="J21" i="27" s="1"/>
  <c r="K21" i="27"/>
  <c r="I12" i="27"/>
  <c r="J12" i="27" s="1"/>
  <c r="K12" i="27"/>
  <c r="I20" i="27"/>
  <c r="J20" i="27" s="1"/>
  <c r="K20" i="27"/>
  <c r="I16" i="27"/>
  <c r="J16" i="27" s="1"/>
  <c r="K16" i="27"/>
  <c r="I13" i="27"/>
  <c r="J13" i="27" s="1"/>
  <c r="K13" i="27"/>
  <c r="I11" i="27"/>
  <c r="J11" i="27" s="1"/>
  <c r="I15" i="27"/>
  <c r="J15" i="27" s="1"/>
  <c r="K15" i="27"/>
  <c r="I19" i="27"/>
  <c r="J19" i="27" s="1"/>
  <c r="K19" i="27"/>
  <c r="J12" i="28"/>
  <c r="J22" i="28"/>
  <c r="J16" i="28"/>
  <c r="J18" i="28"/>
  <c r="J20" i="28"/>
  <c r="H14" i="28"/>
  <c r="J14" i="28" s="1"/>
  <c r="J33" i="144"/>
  <c r="K33" i="144"/>
  <c r="T33" i="144"/>
  <c r="R12" i="29"/>
  <c r="Q12" i="29"/>
  <c r="P12" i="29"/>
  <c r="O12" i="29"/>
  <c r="N12" i="29"/>
  <c r="I13" i="29"/>
  <c r="T13" i="29" s="1"/>
  <c r="M13" i="29"/>
  <c r="I15" i="29"/>
  <c r="T15" i="29" s="1"/>
  <c r="M15" i="29"/>
  <c r="R17" i="29"/>
  <c r="Q17" i="29"/>
  <c r="P17" i="29"/>
  <c r="O17" i="29"/>
  <c r="N17" i="29"/>
  <c r="I18" i="29"/>
  <c r="J18" i="29" s="1"/>
  <c r="M18" i="29"/>
  <c r="I20" i="29"/>
  <c r="J20" i="29" s="1"/>
  <c r="M20" i="29"/>
  <c r="I22" i="29"/>
  <c r="K22" i="29" s="1"/>
  <c r="M22" i="29"/>
  <c r="I24" i="29"/>
  <c r="K24" i="29" s="1"/>
  <c r="M24" i="29"/>
  <c r="I26" i="29"/>
  <c r="J26" i="29" s="1"/>
  <c r="M26" i="29"/>
  <c r="I28" i="29"/>
  <c r="K28" i="29" s="1"/>
  <c r="M28" i="29"/>
  <c r="R30" i="29"/>
  <c r="Q30" i="29"/>
  <c r="P30" i="29"/>
  <c r="O30" i="29"/>
  <c r="N30" i="29"/>
  <c r="R31" i="29"/>
  <c r="Q31" i="29"/>
  <c r="P31" i="29"/>
  <c r="O31" i="29"/>
  <c r="N31" i="29"/>
  <c r="M11" i="29"/>
  <c r="I14" i="29"/>
  <c r="J14" i="29" s="1"/>
  <c r="M14" i="29"/>
  <c r="I16" i="29"/>
  <c r="K16" i="29" s="1"/>
  <c r="M16" i="29"/>
  <c r="R19" i="29"/>
  <c r="Q19" i="29"/>
  <c r="P19" i="29"/>
  <c r="O19" i="29"/>
  <c r="N19" i="29"/>
  <c r="I21" i="29"/>
  <c r="T21" i="29" s="1"/>
  <c r="M21" i="29"/>
  <c r="I23" i="29"/>
  <c r="K23" i="29" s="1"/>
  <c r="M23" i="29"/>
  <c r="I25" i="29"/>
  <c r="K25" i="29" s="1"/>
  <c r="M25" i="29"/>
  <c r="I27" i="29"/>
  <c r="J27" i="29" s="1"/>
  <c r="M27" i="29"/>
  <c r="I29" i="29"/>
  <c r="T29" i="29" s="1"/>
  <c r="M29" i="29"/>
  <c r="I32" i="29"/>
  <c r="T32" i="29" s="1"/>
  <c r="M32" i="29"/>
  <c r="I12" i="29"/>
  <c r="T12" i="29" s="1"/>
  <c r="I17" i="29"/>
  <c r="T17" i="29" s="1"/>
  <c r="I30" i="29"/>
  <c r="K30" i="29" s="1"/>
  <c r="K29" i="29"/>
  <c r="J24" i="29"/>
  <c r="T27" i="29"/>
  <c r="J15" i="29"/>
  <c r="K15" i="29"/>
  <c r="I11" i="29"/>
  <c r="T11" i="29" s="1"/>
  <c r="J17" i="29"/>
  <c r="J22" i="29"/>
  <c r="J25" i="29"/>
  <c r="T22" i="29"/>
  <c r="T25" i="29"/>
  <c r="K21" i="29"/>
  <c r="I19" i="29"/>
  <c r="J21" i="29"/>
  <c r="J29" i="29"/>
  <c r="G33" i="29"/>
  <c r="M33" i="29" s="1"/>
  <c r="J33" i="84"/>
  <c r="J26" i="133"/>
  <c r="I26" i="133"/>
  <c r="H26" i="133"/>
  <c r="G26" i="133"/>
  <c r="F26" i="133"/>
  <c r="E26" i="133"/>
  <c r="D26" i="133"/>
  <c r="C26" i="133"/>
  <c r="J11" i="133"/>
  <c r="I11" i="133"/>
  <c r="H11" i="133"/>
  <c r="G11" i="133"/>
  <c r="F11" i="133"/>
  <c r="E11" i="133"/>
  <c r="D11" i="133"/>
  <c r="C11" i="133"/>
  <c r="K34" i="117"/>
  <c r="J34" i="117"/>
  <c r="I34" i="117"/>
  <c r="H34" i="117"/>
  <c r="G34" i="117"/>
  <c r="F34" i="117"/>
  <c r="E34" i="117"/>
  <c r="D34" i="117"/>
  <c r="C34" i="117"/>
  <c r="K34" i="26"/>
  <c r="J34" i="26"/>
  <c r="I34" i="26"/>
  <c r="H34" i="26"/>
  <c r="G34" i="26"/>
  <c r="F34" i="26"/>
  <c r="E34" i="26"/>
  <c r="D34" i="26"/>
  <c r="C34" i="26"/>
  <c r="K26" i="115"/>
  <c r="J26" i="115"/>
  <c r="H26" i="115"/>
  <c r="G26" i="115"/>
  <c r="E26" i="115"/>
  <c r="D26" i="115"/>
  <c r="C26" i="115"/>
  <c r="I23" i="115"/>
  <c r="I22" i="115"/>
  <c r="I21" i="115"/>
  <c r="I20" i="115"/>
  <c r="I19" i="115"/>
  <c r="I18" i="115"/>
  <c r="I16" i="115"/>
  <c r="I15" i="115"/>
  <c r="I14" i="115"/>
  <c r="I13" i="115"/>
  <c r="I12" i="115"/>
  <c r="D26" i="142"/>
  <c r="F26" i="142" s="1"/>
  <c r="F31" i="142" s="1"/>
  <c r="G22" i="102"/>
  <c r="F22" i="102"/>
  <c r="J13" i="29" l="1"/>
  <c r="K14" i="29"/>
  <c r="K13" i="29"/>
  <c r="T14" i="29"/>
  <c r="J32" i="29"/>
  <c r="T23" i="29"/>
  <c r="T30" i="29"/>
  <c r="K20" i="29"/>
  <c r="K27" i="29"/>
  <c r="J23" i="29"/>
  <c r="K32" i="29"/>
  <c r="J30" i="29"/>
  <c r="T24" i="29"/>
  <c r="J28" i="29"/>
  <c r="T28" i="29"/>
  <c r="T26" i="29"/>
  <c r="K18" i="29"/>
  <c r="J12" i="29"/>
  <c r="J16" i="29"/>
  <c r="I26" i="115"/>
  <c r="T16" i="29"/>
  <c r="K26" i="29"/>
  <c r="T20" i="29"/>
  <c r="T18" i="29"/>
  <c r="K12" i="29"/>
  <c r="R33" i="29"/>
  <c r="Q33" i="29"/>
  <c r="P33" i="29"/>
  <c r="O33" i="29"/>
  <c r="N33" i="29"/>
  <c r="R32" i="29"/>
  <c r="Q32" i="29"/>
  <c r="P32" i="29"/>
  <c r="O32" i="29"/>
  <c r="N32" i="29"/>
  <c r="R29" i="29"/>
  <c r="Q29" i="29"/>
  <c r="P29" i="29"/>
  <c r="O29" i="29"/>
  <c r="N29" i="29"/>
  <c r="R27" i="29"/>
  <c r="Q27" i="29"/>
  <c r="P27" i="29"/>
  <c r="O27" i="29"/>
  <c r="N27" i="29"/>
  <c r="R25" i="29"/>
  <c r="Q25" i="29"/>
  <c r="P25" i="29"/>
  <c r="O25" i="29"/>
  <c r="N25" i="29"/>
  <c r="R23" i="29"/>
  <c r="Q23" i="29"/>
  <c r="P23" i="29"/>
  <c r="O23" i="29"/>
  <c r="N23" i="29"/>
  <c r="R21" i="29"/>
  <c r="Q21" i="29"/>
  <c r="P21" i="29"/>
  <c r="O21" i="29"/>
  <c r="N21" i="29"/>
  <c r="R15" i="29"/>
  <c r="Q15" i="29"/>
  <c r="P15" i="29"/>
  <c r="O15" i="29"/>
  <c r="N15" i="29"/>
  <c r="R13" i="29"/>
  <c r="Q13" i="29"/>
  <c r="P13" i="29"/>
  <c r="O13" i="29"/>
  <c r="N13" i="29"/>
  <c r="R16" i="29"/>
  <c r="Q16" i="29"/>
  <c r="P16" i="29"/>
  <c r="O16" i="29"/>
  <c r="N16" i="29"/>
  <c r="R14" i="29"/>
  <c r="Q14" i="29"/>
  <c r="P14" i="29"/>
  <c r="O14" i="29"/>
  <c r="N14" i="29"/>
  <c r="Q11" i="29"/>
  <c r="O11" i="29"/>
  <c r="R11" i="29"/>
  <c r="P11" i="29"/>
  <c r="N11" i="29"/>
  <c r="R28" i="29"/>
  <c r="Q28" i="29"/>
  <c r="P28" i="29"/>
  <c r="O28" i="29"/>
  <c r="N28" i="29"/>
  <c r="R26" i="29"/>
  <c r="Q26" i="29"/>
  <c r="P26" i="29"/>
  <c r="O26" i="29"/>
  <c r="N26" i="29"/>
  <c r="R24" i="29"/>
  <c r="Q24" i="29"/>
  <c r="P24" i="29"/>
  <c r="O24" i="29"/>
  <c r="N24" i="29"/>
  <c r="R22" i="29"/>
  <c r="Q22" i="29"/>
  <c r="P22" i="29"/>
  <c r="O22" i="29"/>
  <c r="N22" i="29"/>
  <c r="R20" i="29"/>
  <c r="Q20" i="29"/>
  <c r="P20" i="29"/>
  <c r="O20" i="29"/>
  <c r="N20" i="29"/>
  <c r="R18" i="29"/>
  <c r="Q18" i="29"/>
  <c r="P18" i="29"/>
  <c r="O18" i="29"/>
  <c r="N18" i="29"/>
  <c r="K17" i="29"/>
  <c r="D31" i="142"/>
  <c r="G26" i="142"/>
  <c r="G31" i="142" s="1"/>
  <c r="T19" i="29"/>
  <c r="J19" i="29"/>
  <c r="K19" i="29"/>
  <c r="J11" i="29"/>
  <c r="K11" i="29"/>
  <c r="E22" i="102"/>
  <c r="D22" i="102"/>
  <c r="H34" i="13"/>
  <c r="G34" i="13"/>
  <c r="F34" i="13"/>
  <c r="E34" i="13"/>
  <c r="D34" i="13"/>
  <c r="C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34" i="13" l="1"/>
  <c r="V35" i="114"/>
  <c r="U35" i="114"/>
  <c r="T35" i="114"/>
  <c r="O35" i="114"/>
  <c r="N35" i="114"/>
  <c r="L35" i="114"/>
  <c r="K35" i="114"/>
  <c r="I35" i="114"/>
  <c r="H35" i="114"/>
  <c r="D35" i="114"/>
  <c r="C35" i="114"/>
  <c r="R34" i="114"/>
  <c r="Q34" i="114"/>
  <c r="M34" i="114"/>
  <c r="J34" i="114"/>
  <c r="G34" i="114"/>
  <c r="R33" i="114"/>
  <c r="Q33" i="114"/>
  <c r="M33" i="114"/>
  <c r="J33" i="114"/>
  <c r="G33" i="114"/>
  <c r="R32" i="114"/>
  <c r="Q32" i="114"/>
  <c r="M32" i="114"/>
  <c r="J32" i="114"/>
  <c r="G32" i="114"/>
  <c r="R31" i="114"/>
  <c r="Q31" i="114"/>
  <c r="M31" i="114"/>
  <c r="J31" i="114"/>
  <c r="G31" i="114"/>
  <c r="R30" i="114"/>
  <c r="Q30" i="114"/>
  <c r="M30" i="114"/>
  <c r="J30" i="114"/>
  <c r="G30" i="114"/>
  <c r="R29" i="114"/>
  <c r="Q29" i="114"/>
  <c r="M29" i="114"/>
  <c r="J29" i="114"/>
  <c r="G29" i="114"/>
  <c r="R28" i="114"/>
  <c r="Q28" i="114"/>
  <c r="M28" i="114"/>
  <c r="J28" i="114"/>
  <c r="G28" i="114"/>
  <c r="R27" i="114"/>
  <c r="Q27" i="114"/>
  <c r="M27" i="114"/>
  <c r="J27" i="114"/>
  <c r="G27" i="114"/>
  <c r="R26" i="114"/>
  <c r="Q26" i="114"/>
  <c r="M26" i="114"/>
  <c r="J26" i="114"/>
  <c r="G26" i="114"/>
  <c r="R25" i="114"/>
  <c r="Q25" i="114"/>
  <c r="M25" i="114"/>
  <c r="J25" i="114"/>
  <c r="G25" i="114"/>
  <c r="R24" i="114"/>
  <c r="Q24" i="114"/>
  <c r="M24" i="114"/>
  <c r="J24" i="114"/>
  <c r="G24" i="114"/>
  <c r="R23" i="114"/>
  <c r="Q23" i="114"/>
  <c r="M23" i="114"/>
  <c r="J23" i="114"/>
  <c r="G23" i="114"/>
  <c r="R22" i="114"/>
  <c r="Q22" i="114"/>
  <c r="M22" i="114"/>
  <c r="J22" i="114"/>
  <c r="G22" i="114"/>
  <c r="R21" i="114"/>
  <c r="Q21" i="114"/>
  <c r="M21" i="114"/>
  <c r="J21" i="114"/>
  <c r="G21" i="114"/>
  <c r="R20" i="114"/>
  <c r="Q20" i="114"/>
  <c r="M20" i="114"/>
  <c r="J20" i="114"/>
  <c r="G20" i="114"/>
  <c r="R19" i="114"/>
  <c r="Q19" i="114"/>
  <c r="M19" i="114"/>
  <c r="J19" i="114"/>
  <c r="G19" i="114"/>
  <c r="R18" i="114"/>
  <c r="Q18" i="114"/>
  <c r="M18" i="114"/>
  <c r="J18" i="114"/>
  <c r="G18" i="114"/>
  <c r="R17" i="114"/>
  <c r="Q17" i="114"/>
  <c r="M17" i="114"/>
  <c r="J17" i="114"/>
  <c r="G17" i="114"/>
  <c r="R16" i="114"/>
  <c r="Q16" i="114"/>
  <c r="M16" i="114"/>
  <c r="J16" i="114"/>
  <c r="G16" i="114"/>
  <c r="R15" i="114"/>
  <c r="Q15" i="114"/>
  <c r="M15" i="114"/>
  <c r="J15" i="114"/>
  <c r="G15" i="114"/>
  <c r="R14" i="114"/>
  <c r="Q14" i="114"/>
  <c r="M14" i="114"/>
  <c r="J14" i="114"/>
  <c r="G14" i="114"/>
  <c r="R13" i="114"/>
  <c r="Q13" i="114"/>
  <c r="P35" i="114"/>
  <c r="M13" i="114"/>
  <c r="J13" i="114"/>
  <c r="F35" i="114"/>
  <c r="E35" i="114"/>
  <c r="V36" i="88"/>
  <c r="U36" i="88"/>
  <c r="T36" i="88"/>
  <c r="S27" i="114" l="1"/>
  <c r="S19" i="114"/>
  <c r="S20" i="114"/>
  <c r="S28" i="114"/>
  <c r="S17" i="114"/>
  <c r="S21" i="114"/>
  <c r="S25" i="114"/>
  <c r="S29" i="114"/>
  <c r="S33" i="114"/>
  <c r="S14" i="114"/>
  <c r="S18" i="114"/>
  <c r="S26" i="114"/>
  <c r="S34" i="114"/>
  <c r="J35" i="114"/>
  <c r="S22" i="114"/>
  <c r="S30" i="114"/>
  <c r="R35" i="114"/>
  <c r="S15" i="114"/>
  <c r="S23" i="114"/>
  <c r="S31" i="114"/>
  <c r="Q35" i="114"/>
  <c r="S16" i="114"/>
  <c r="S24" i="114"/>
  <c r="S32" i="114"/>
  <c r="M35" i="114"/>
  <c r="G13" i="114"/>
  <c r="G35" i="114" s="1"/>
  <c r="S13" i="114"/>
  <c r="O36" i="88"/>
  <c r="L36" i="88"/>
  <c r="K36" i="88"/>
  <c r="I36" i="88"/>
  <c r="H36" i="88"/>
  <c r="D36" i="88"/>
  <c r="C36" i="88"/>
  <c r="R35" i="88"/>
  <c r="Q35" i="88"/>
  <c r="M35" i="88"/>
  <c r="J35" i="88"/>
  <c r="G35" i="88"/>
  <c r="R34" i="88"/>
  <c r="Q34" i="88"/>
  <c r="M34" i="88"/>
  <c r="J34" i="88"/>
  <c r="G34" i="88"/>
  <c r="R33" i="88"/>
  <c r="Q33" i="88"/>
  <c r="M33" i="88"/>
  <c r="J33" i="88"/>
  <c r="G33" i="88"/>
  <c r="R32" i="88"/>
  <c r="Q32" i="88"/>
  <c r="M32" i="88"/>
  <c r="J32" i="88"/>
  <c r="G32" i="88"/>
  <c r="R31" i="88"/>
  <c r="Q31" i="88"/>
  <c r="M31" i="88"/>
  <c r="J31" i="88"/>
  <c r="G31" i="88"/>
  <c r="R30" i="88"/>
  <c r="Q30" i="88"/>
  <c r="M30" i="88"/>
  <c r="J30" i="88"/>
  <c r="G30" i="88"/>
  <c r="R29" i="88"/>
  <c r="Q29" i="88"/>
  <c r="M29" i="88"/>
  <c r="J29" i="88"/>
  <c r="G29" i="88"/>
  <c r="R28" i="88"/>
  <c r="Q28" i="88"/>
  <c r="M28" i="88"/>
  <c r="J28" i="88"/>
  <c r="G28" i="88"/>
  <c r="R27" i="88"/>
  <c r="Q27" i="88"/>
  <c r="M27" i="88"/>
  <c r="J27" i="88"/>
  <c r="G27" i="88"/>
  <c r="R26" i="88"/>
  <c r="Q26" i="88"/>
  <c r="M26" i="88"/>
  <c r="J26" i="88"/>
  <c r="S26" i="88" s="1"/>
  <c r="G26" i="88"/>
  <c r="R25" i="88"/>
  <c r="Q25" i="88"/>
  <c r="M25" i="88"/>
  <c r="J25" i="88"/>
  <c r="G25" i="88"/>
  <c r="R24" i="88"/>
  <c r="Q24" i="88"/>
  <c r="M24" i="88"/>
  <c r="J24" i="88"/>
  <c r="G24" i="88"/>
  <c r="R23" i="88"/>
  <c r="Q23" i="88"/>
  <c r="M23" i="88"/>
  <c r="J23" i="88"/>
  <c r="G23" i="88"/>
  <c r="R22" i="88"/>
  <c r="Q22" i="88"/>
  <c r="M22" i="88"/>
  <c r="J22" i="88"/>
  <c r="G22" i="88"/>
  <c r="R21" i="88"/>
  <c r="Q21" i="88"/>
  <c r="M21" i="88"/>
  <c r="J21" i="88"/>
  <c r="G21" i="88"/>
  <c r="R20" i="88"/>
  <c r="Q20" i="88"/>
  <c r="M20" i="88"/>
  <c r="J20" i="88"/>
  <c r="G20" i="88"/>
  <c r="R19" i="88"/>
  <c r="Q19" i="88"/>
  <c r="M19" i="88"/>
  <c r="J19" i="88"/>
  <c r="G19" i="88"/>
  <c r="R18" i="88"/>
  <c r="Q18" i="88"/>
  <c r="M18" i="88"/>
  <c r="J18" i="88"/>
  <c r="G18" i="88"/>
  <c r="R17" i="88"/>
  <c r="Q17" i="88"/>
  <c r="M17" i="88"/>
  <c r="J17" i="88"/>
  <c r="G17" i="88"/>
  <c r="R16" i="88"/>
  <c r="Q16" i="88"/>
  <c r="M16" i="88"/>
  <c r="S16" i="88" s="1"/>
  <c r="J16" i="88"/>
  <c r="G16" i="88"/>
  <c r="R15" i="88"/>
  <c r="Q15" i="88"/>
  <c r="M15" i="88"/>
  <c r="J15" i="88"/>
  <c r="G15" i="88"/>
  <c r="R14" i="88"/>
  <c r="M14" i="88"/>
  <c r="J14" i="88"/>
  <c r="F36" i="88"/>
  <c r="E36" i="88"/>
  <c r="M35" i="86"/>
  <c r="L35" i="86"/>
  <c r="S21" i="88" l="1"/>
  <c r="S25" i="88"/>
  <c r="S29" i="88"/>
  <c r="S33" i="88"/>
  <c r="S17" i="88"/>
  <c r="S19" i="88"/>
  <c r="S23" i="88"/>
  <c r="J36" i="88"/>
  <c r="S28" i="88"/>
  <c r="S32" i="88"/>
  <c r="S18" i="88"/>
  <c r="S22" i="88"/>
  <c r="S27" i="88"/>
  <c r="S31" i="88"/>
  <c r="S35" i="88"/>
  <c r="S20" i="88"/>
  <c r="S24" i="88"/>
  <c r="S35" i="114"/>
  <c r="S15" i="88"/>
  <c r="S30" i="88"/>
  <c r="S34" i="88"/>
  <c r="M36" i="88"/>
  <c r="R36" i="88"/>
  <c r="G14" i="88"/>
  <c r="G36" i="88" s="1"/>
  <c r="I35" i="86"/>
  <c r="H35" i="86"/>
  <c r="G35" i="86"/>
  <c r="F35" i="86"/>
  <c r="E35" i="86"/>
  <c r="D35" i="86"/>
  <c r="C35" i="86"/>
  <c r="K35" i="86" l="1"/>
  <c r="J13" i="86"/>
  <c r="J35" i="86" s="1"/>
  <c r="M34" i="74"/>
  <c r="K34" i="74"/>
  <c r="J34" i="74"/>
  <c r="I34" i="74"/>
  <c r="H34" i="74"/>
  <c r="F34" i="74"/>
  <c r="E34" i="74"/>
  <c r="D34" i="74"/>
  <c r="L33" i="74"/>
  <c r="G33" i="74"/>
  <c r="L32" i="74"/>
  <c r="G32" i="74"/>
  <c r="L31" i="74"/>
  <c r="G31" i="74"/>
  <c r="L30" i="74"/>
  <c r="G30" i="74"/>
  <c r="L29" i="74"/>
  <c r="G29" i="74"/>
  <c r="L28" i="74"/>
  <c r="G28" i="74"/>
  <c r="L27" i="74"/>
  <c r="G27" i="74"/>
  <c r="L26" i="74"/>
  <c r="G26" i="74"/>
  <c r="L25" i="74"/>
  <c r="G25" i="74"/>
  <c r="L24" i="74"/>
  <c r="G24" i="74"/>
  <c r="L23" i="74"/>
  <c r="G23" i="74"/>
  <c r="L22" i="74"/>
  <c r="G22" i="74"/>
  <c r="L21" i="74"/>
  <c r="G21" i="74"/>
  <c r="L20" i="74"/>
  <c r="G20" i="74"/>
  <c r="L19" i="74"/>
  <c r="G19" i="74"/>
  <c r="L18" i="74"/>
  <c r="G18" i="74"/>
  <c r="L17" i="74"/>
  <c r="G17" i="74"/>
  <c r="L16" i="74"/>
  <c r="G16" i="74"/>
  <c r="L15" i="74"/>
  <c r="G15" i="74"/>
  <c r="L14" i="74"/>
  <c r="G14" i="74"/>
  <c r="L13" i="74"/>
  <c r="G13" i="74"/>
  <c r="L12" i="74"/>
  <c r="G12" i="74"/>
  <c r="K34" i="5"/>
  <c r="J34" i="5"/>
  <c r="I34" i="5"/>
  <c r="H34" i="5"/>
  <c r="F34" i="5"/>
  <c r="E34" i="5"/>
  <c r="L34" i="74" l="1"/>
  <c r="G34" i="74"/>
  <c r="D34" i="5"/>
  <c r="C34" i="5"/>
  <c r="L33" i="5"/>
  <c r="G33" i="5"/>
  <c r="L32" i="5"/>
  <c r="G32" i="5"/>
  <c r="L31" i="5"/>
  <c r="G31" i="5"/>
  <c r="L30" i="5"/>
  <c r="G30" i="5"/>
  <c r="L29" i="5"/>
  <c r="G29" i="5"/>
  <c r="L28" i="5"/>
  <c r="G28" i="5"/>
  <c r="L27" i="5"/>
  <c r="G27" i="5"/>
  <c r="L26" i="5"/>
  <c r="G26" i="5"/>
  <c r="L25" i="5"/>
  <c r="G25" i="5"/>
  <c r="L24" i="5"/>
  <c r="G24" i="5"/>
  <c r="L23" i="5"/>
  <c r="G23" i="5"/>
  <c r="L22" i="5"/>
  <c r="G22" i="5"/>
  <c r="L21" i="5"/>
  <c r="G21" i="5"/>
  <c r="L20" i="5"/>
  <c r="G20" i="5"/>
  <c r="L19" i="5"/>
  <c r="G19" i="5"/>
  <c r="L18" i="5"/>
  <c r="G18" i="5"/>
  <c r="L17" i="5"/>
  <c r="G17" i="5"/>
  <c r="L16" i="5"/>
  <c r="G16" i="5"/>
  <c r="L15" i="5"/>
  <c r="G15" i="5"/>
  <c r="L14" i="5"/>
  <c r="G14" i="5"/>
  <c r="L13" i="5"/>
  <c r="G13" i="5"/>
  <c r="L12" i="5"/>
  <c r="G12" i="5"/>
  <c r="P33" i="47"/>
  <c r="O33" i="47"/>
  <c r="N33" i="47"/>
  <c r="M33" i="47"/>
  <c r="L34" i="5" l="1"/>
  <c r="G34" i="5"/>
  <c r="K33" i="47"/>
  <c r="J33" i="47"/>
  <c r="I33" i="47"/>
  <c r="H33" i="47"/>
  <c r="F33" i="47"/>
  <c r="E33" i="47"/>
  <c r="D33" i="47"/>
  <c r="C33" i="47"/>
  <c r="Q32" i="47"/>
  <c r="L32" i="47"/>
  <c r="G32" i="47"/>
  <c r="Q31" i="47"/>
  <c r="L31" i="47"/>
  <c r="G31" i="47"/>
  <c r="Q30" i="47"/>
  <c r="L30" i="47"/>
  <c r="G30" i="47"/>
  <c r="Q29" i="47"/>
  <c r="L29" i="47"/>
  <c r="G29" i="47"/>
  <c r="Q28" i="47"/>
  <c r="L28" i="47"/>
  <c r="G28" i="47"/>
  <c r="Q27" i="47"/>
  <c r="L27" i="47"/>
  <c r="G27" i="47"/>
  <c r="Q26" i="47"/>
  <c r="L26" i="47"/>
  <c r="G26" i="47"/>
  <c r="Q25" i="47"/>
  <c r="L25" i="47"/>
  <c r="G25" i="47"/>
  <c r="Q24" i="47"/>
  <c r="L24" i="47"/>
  <c r="G24" i="47"/>
  <c r="Q23" i="47"/>
  <c r="L23" i="47"/>
  <c r="G23" i="47"/>
  <c r="Q22" i="47"/>
  <c r="L22" i="47"/>
  <c r="G22" i="47"/>
  <c r="Q21" i="47"/>
  <c r="L21" i="47"/>
  <c r="G21" i="47"/>
  <c r="Q20" i="47"/>
  <c r="L20" i="47"/>
  <c r="G20" i="47"/>
  <c r="Q19" i="47"/>
  <c r="L19" i="47"/>
  <c r="G19" i="47"/>
  <c r="Q18" i="47"/>
  <c r="L18" i="47"/>
  <c r="G18" i="47"/>
  <c r="Q17" i="47"/>
  <c r="L17" i="47"/>
  <c r="G17" i="47"/>
  <c r="Q16" i="47"/>
  <c r="L16" i="47"/>
  <c r="G16" i="47"/>
  <c r="Q15" i="47"/>
  <c r="L15" i="47"/>
  <c r="G15" i="47"/>
  <c r="Q14" i="47"/>
  <c r="L14" i="47"/>
  <c r="G14" i="47"/>
  <c r="Q13" i="47"/>
  <c r="L13" i="47"/>
  <c r="G13" i="47"/>
  <c r="Q12" i="47"/>
  <c r="L12" i="47"/>
  <c r="G12" i="47"/>
  <c r="Q11" i="47"/>
  <c r="L11" i="47"/>
  <c r="G11" i="47"/>
  <c r="P33" i="60"/>
  <c r="O33" i="60"/>
  <c r="N33" i="60"/>
  <c r="M33" i="60"/>
  <c r="K33" i="60"/>
  <c r="J33" i="60"/>
  <c r="I33" i="60"/>
  <c r="H33" i="60"/>
  <c r="F33" i="60"/>
  <c r="E33" i="60"/>
  <c r="D33" i="60"/>
  <c r="C33" i="60"/>
  <c r="Q32" i="60"/>
  <c r="L32" i="60"/>
  <c r="G32" i="60"/>
  <c r="Q31" i="60"/>
  <c r="L31" i="60"/>
  <c r="G31" i="60"/>
  <c r="Q30" i="60"/>
  <c r="L30" i="60"/>
  <c r="G30" i="60"/>
  <c r="Q29" i="60"/>
  <c r="L29" i="60"/>
  <c r="G29" i="60"/>
  <c r="Q28" i="60"/>
  <c r="L28" i="60"/>
  <c r="G28" i="60"/>
  <c r="Q27" i="60"/>
  <c r="L27" i="60"/>
  <c r="G27" i="60"/>
  <c r="Q26" i="60"/>
  <c r="L26" i="60"/>
  <c r="G26" i="60"/>
  <c r="Q25" i="60"/>
  <c r="L25" i="60"/>
  <c r="G25" i="60"/>
  <c r="Q24" i="60"/>
  <c r="L24" i="60"/>
  <c r="G24" i="60"/>
  <c r="Q23" i="60"/>
  <c r="L23" i="60"/>
  <c r="G23" i="60"/>
  <c r="Q22" i="60"/>
  <c r="L22" i="60"/>
  <c r="G22" i="60"/>
  <c r="Q21" i="60"/>
  <c r="L21" i="60"/>
  <c r="G21" i="60"/>
  <c r="Q20" i="60"/>
  <c r="L20" i="60"/>
  <c r="G20" i="60"/>
  <c r="Q19" i="60"/>
  <c r="L19" i="60"/>
  <c r="G19" i="60"/>
  <c r="Q18" i="60"/>
  <c r="L18" i="60"/>
  <c r="G18" i="60"/>
  <c r="Q17" i="60"/>
  <c r="L17" i="60"/>
  <c r="G17" i="60"/>
  <c r="Q16" i="60"/>
  <c r="L16" i="60"/>
  <c r="G16" i="60"/>
  <c r="Q15" i="60"/>
  <c r="L15" i="60"/>
  <c r="G15" i="60"/>
  <c r="Q14" i="60"/>
  <c r="L14" i="60"/>
  <c r="G14" i="60"/>
  <c r="Q13" i="60"/>
  <c r="L13" i="60"/>
  <c r="G13" i="60"/>
  <c r="G33" i="60" s="1"/>
  <c r="Q12" i="60"/>
  <c r="L12" i="60"/>
  <c r="G12" i="60"/>
  <c r="Q11" i="60"/>
  <c r="L11" i="60"/>
  <c r="G11" i="60"/>
  <c r="K23" i="96"/>
  <c r="G23" i="96"/>
  <c r="C23" i="96"/>
  <c r="O22" i="96"/>
  <c r="S22" i="96" s="1"/>
  <c r="V22" i="96" s="1"/>
  <c r="N22" i="96"/>
  <c r="J22" i="96"/>
  <c r="F22" i="96"/>
  <c r="O21" i="96"/>
  <c r="S21" i="96" s="1"/>
  <c r="V21" i="96" s="1"/>
  <c r="N21" i="96"/>
  <c r="J21" i="96"/>
  <c r="F21" i="96"/>
  <c r="O20" i="96"/>
  <c r="S20" i="96" s="1"/>
  <c r="V20" i="96" s="1"/>
  <c r="N20" i="96"/>
  <c r="J20" i="96"/>
  <c r="F20" i="96"/>
  <c r="O19" i="96"/>
  <c r="R19" i="96" s="1"/>
  <c r="N19" i="96"/>
  <c r="J19" i="96"/>
  <c r="F19" i="96"/>
  <c r="S18" i="96"/>
  <c r="V18" i="96" s="1"/>
  <c r="O18" i="96"/>
  <c r="R18" i="96" s="1"/>
  <c r="N18" i="96"/>
  <c r="J18" i="96"/>
  <c r="F18" i="96"/>
  <c r="O17" i="96"/>
  <c r="S17" i="96" s="1"/>
  <c r="V17" i="96" s="1"/>
  <c r="N17" i="96"/>
  <c r="J17" i="96"/>
  <c r="F17" i="96"/>
  <c r="O16" i="96"/>
  <c r="R16" i="96" s="1"/>
  <c r="N16" i="96"/>
  <c r="N23" i="96" s="1"/>
  <c r="J16" i="96"/>
  <c r="F16" i="96"/>
  <c r="G47" i="56"/>
  <c r="D47" i="56"/>
  <c r="R22" i="96" l="1"/>
  <c r="R17" i="96"/>
  <c r="R21" i="96"/>
  <c r="G33" i="47"/>
  <c r="R20" i="96"/>
  <c r="J23" i="96"/>
  <c r="S16" i="96"/>
  <c r="O23" i="96"/>
  <c r="R23" i="96" s="1"/>
  <c r="L33" i="60"/>
  <c r="Q33" i="47"/>
  <c r="S19" i="96"/>
  <c r="V19" i="96" s="1"/>
  <c r="F23" i="96"/>
  <c r="L33" i="47"/>
  <c r="Q33" i="60"/>
  <c r="J13" i="56"/>
  <c r="H13" i="56"/>
  <c r="F13" i="56"/>
  <c r="D13" i="56"/>
  <c r="L13" i="56" s="1"/>
  <c r="B13" i="56"/>
  <c r="L12" i="56"/>
  <c r="L11" i="56"/>
  <c r="V16" i="96" l="1"/>
  <c r="S23" i="96"/>
  <c r="V23" i="96" s="1"/>
  <c r="I31" i="29"/>
  <c r="J31" i="29" s="1"/>
  <c r="J33" i="29" s="1"/>
  <c r="K31" i="29" l="1"/>
  <c r="K33" i="29" s="1"/>
  <c r="T31" i="29"/>
  <c r="T33" i="29" s="1"/>
  <c r="I33" i="29"/>
  <c r="N36" i="88"/>
  <c r="Q14" i="88"/>
  <c r="Q36" i="88" s="1"/>
  <c r="P36" i="88"/>
  <c r="S14" i="88" l="1"/>
  <c r="S36" i="88" s="1"/>
  <c r="H13" i="28" l="1"/>
  <c r="J13" i="28" s="1"/>
  <c r="H15" i="28"/>
  <c r="J15" i="28"/>
  <c r="H17" i="28"/>
  <c r="J17" i="28" s="1"/>
  <c r="H19" i="28"/>
  <c r="J19" i="28"/>
  <c r="H21" i="28"/>
  <c r="J21" i="28" s="1"/>
  <c r="I14" i="27"/>
  <c r="J14" i="27" s="1"/>
  <c r="I18" i="27"/>
  <c r="I22" i="27"/>
  <c r="J22" i="27" s="1"/>
  <c r="H23" i="27"/>
  <c r="H23" i="28"/>
  <c r="G23" i="28"/>
  <c r="J23" i="28" l="1"/>
  <c r="J23" i="27"/>
  <c r="K23" i="27"/>
  <c r="J18" i="27"/>
  <c r="I23" i="27"/>
</calcChain>
</file>

<file path=xl/sharedStrings.xml><?xml version="1.0" encoding="utf-8"?>
<sst xmlns="http://schemas.openxmlformats.org/spreadsheetml/2006/main" count="3442" uniqueCount="1038">
  <si>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</si>
  <si>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</si>
  <si>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</si>
  <si>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</si>
  <si>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</si>
  <si>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</si>
  <si>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</si>
  <si>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-</t>
  </si>
  <si>
    <t>Govt: Government Schools</t>
  </si>
  <si>
    <t>LB: Local Body Schools</t>
  </si>
  <si>
    <t>GA: Govt Aided Schools</t>
  </si>
  <si>
    <t xml:space="preserve"> </t>
  </si>
  <si>
    <t>Date:_________</t>
  </si>
  <si>
    <t xml:space="preserve">Secretary of the Nodal Department </t>
  </si>
  <si>
    <t xml:space="preserve">                          Government/UT Administration of ________</t>
  </si>
  <si>
    <t>(Only in MS-Excel Format)</t>
  </si>
  <si>
    <t xml:space="preserve">No. of children </t>
  </si>
  <si>
    <t>Total no. of meals served</t>
  </si>
  <si>
    <t>Total</t>
  </si>
  <si>
    <t>[Qnty in MTs]</t>
  </si>
  <si>
    <t>Rice</t>
  </si>
  <si>
    <t>[Rs. in lakh]</t>
  </si>
  <si>
    <t>Sl. No.</t>
  </si>
  <si>
    <t>Primary</t>
  </si>
  <si>
    <t>Upper Primary</t>
  </si>
  <si>
    <r>
      <t xml:space="preserve">State/UT: </t>
    </r>
    <r>
      <rPr>
        <b/>
        <u/>
        <sz val="10"/>
        <rFont val="Arial"/>
        <family val="2"/>
      </rPr>
      <t>____________________</t>
    </r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</si>
  <si>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</si>
  <si>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</si>
  <si>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</si>
  <si>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</si>
  <si>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</si>
  <si>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</si>
  <si>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</si>
  <si>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</si>
  <si>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</si>
  <si>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</si>
  <si>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</si>
  <si>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</si>
  <si>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</si>
  <si>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</si>
  <si>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</si>
  <si>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</si>
  <si>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</si>
  <si>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</si>
  <si>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</si>
  <si>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</si>
  <si>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</si>
  <si>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</si>
  <si>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</si>
  <si>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</si>
  <si>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</si>
  <si>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</si>
  <si>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</si>
  <si>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</si>
  <si>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</si>
  <si>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</si>
  <si>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</si>
  <si>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</si>
  <si>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</si>
  <si>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</si>
  <si>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</si>
  <si>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</si>
  <si>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</si>
  <si>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</si>
  <si>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</si>
  <si>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</si>
  <si>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</si>
  <si>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</si>
  <si>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</si>
  <si>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</si>
  <si>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</si>
  <si>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</si>
  <si>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</si>
  <si>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</si>
  <si>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</si>
  <si>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</si>
  <si>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</si>
  <si>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</si>
  <si>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</si>
  <si>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</si>
  <si>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</si>
  <si>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</si>
  <si>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</si>
  <si>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Anticipated No. of working days</t>
  </si>
  <si>
    <t>Requirement of Foodgrains (in MTs)</t>
  </si>
  <si>
    <t>Table: AT-17</t>
  </si>
  <si>
    <t>Table: AT-3A</t>
  </si>
  <si>
    <t>Table: AT-3B</t>
  </si>
  <si>
    <t xml:space="preserve">Total </t>
  </si>
  <si>
    <t>Table: AT-7A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</si>
  <si>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</si>
  <si>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</si>
  <si>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</si>
  <si>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</si>
  <si>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</si>
  <si>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</si>
  <si>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</si>
  <si>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</si>
  <si>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</si>
  <si>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</si>
  <si>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</si>
  <si>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</si>
  <si>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</si>
  <si>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</si>
  <si>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</si>
  <si>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</si>
  <si>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SI.No</t>
  </si>
  <si>
    <t>Component</t>
  </si>
  <si>
    <t>No. of Meals served</t>
  </si>
  <si>
    <t>Centre</t>
  </si>
  <si>
    <t>Total (col.8+11-14)</t>
  </si>
  <si>
    <t>Central assistance received</t>
  </si>
  <si>
    <t xml:space="preserve">*Norms are only for guidance. Actual number will be determined on the basis of ground reality. 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</si>
  <si>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</si>
  <si>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</si>
  <si>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</si>
  <si>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</si>
  <si>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</si>
  <si>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</si>
  <si>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</si>
  <si>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</si>
  <si>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</si>
  <si>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</si>
  <si>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</si>
  <si>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</si>
  <si>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</si>
  <si>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</si>
  <si>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</si>
  <si>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</si>
  <si>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</si>
  <si>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</si>
  <si>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</si>
  <si>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</si>
  <si>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</si>
  <si>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t xml:space="preserve">Unit Cost 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</si>
  <si>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</si>
  <si>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</si>
  <si>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</si>
  <si>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</si>
  <si>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</si>
  <si>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</si>
  <si>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</si>
  <si>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</si>
  <si>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</si>
  <si>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</si>
  <si>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</si>
  <si>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</si>
  <si>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</si>
  <si>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</si>
  <si>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</si>
  <si>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</si>
  <si>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>Budget Provision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</si>
  <si>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</si>
  <si>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</si>
  <si>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</si>
  <si>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</si>
  <si>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</si>
  <si>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</si>
  <si>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</si>
  <si>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State / UT:</t>
  </si>
  <si>
    <t>State/UT :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</si>
  <si>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</si>
  <si>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</si>
  <si>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</si>
  <si>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</si>
  <si>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</si>
  <si>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</si>
  <si>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</si>
  <si>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</si>
  <si>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</si>
  <si>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</si>
  <si>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</si>
  <si>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</si>
  <si>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</si>
  <si>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</si>
  <si>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</si>
  <si>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</si>
  <si>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</si>
  <si>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</si>
  <si>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</si>
  <si>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</si>
  <si>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</si>
  <si>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</si>
  <si>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</si>
  <si>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</si>
  <si>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</si>
  <si>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</si>
  <si>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</si>
  <si>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</si>
  <si>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</si>
  <si>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</si>
  <si>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</si>
  <si>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</si>
  <si>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Trust</t>
  </si>
  <si>
    <t>PRI / GP/ Urban Local Body</t>
  </si>
  <si>
    <t>GP - Gram Panchayat</t>
  </si>
  <si>
    <t>No. of children covered</t>
  </si>
  <si>
    <t>Kitchen-cum-store</t>
  </si>
  <si>
    <t>No. of meals to be served  (Col. 4 x Col. 5)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</si>
  <si>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</si>
  <si>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</si>
  <si>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</si>
  <si>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</si>
  <si>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</si>
  <si>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</si>
  <si>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STATE/UT: _________________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</si>
  <si>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</si>
  <si>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</si>
  <si>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</si>
  <si>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</si>
  <si>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>(Govt+LB)</t>
  </si>
  <si>
    <t>GA</t>
  </si>
  <si>
    <t>State Share(9+12-15)</t>
  </si>
  <si>
    <t>Total(10+13-16)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</si>
  <si>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</si>
  <si>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</si>
  <si>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</si>
  <si>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</si>
  <si>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</si>
  <si>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</si>
  <si>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</si>
  <si>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</si>
  <si>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</si>
  <si>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</si>
  <si>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</si>
  <si>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</si>
  <si>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</si>
  <si>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Distribution of spectacles</t>
  </si>
  <si>
    <t xml:space="preserve">If the cooking cost has been revised several times during the year, then all such costs should be indicated in separate rows and dates of their application in remarks column. </t>
  </si>
  <si>
    <t>Central             (col6+9-12)</t>
  </si>
  <si>
    <t>Central Share(8+11-14)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</si>
  <si>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</si>
  <si>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</si>
  <si>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</si>
  <si>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</si>
  <si>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</si>
  <si>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</si>
  <si>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</si>
  <si>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</si>
  <si>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</si>
  <si>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</si>
  <si>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</si>
  <si>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</si>
  <si>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</si>
  <si>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</si>
  <si>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</si>
  <si>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</si>
  <si>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</si>
  <si>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</si>
  <si>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</si>
  <si>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</si>
  <si>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</si>
  <si>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 xml:space="preserve">State / UT: 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</si>
  <si>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</si>
  <si>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</si>
  <si>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</si>
  <si>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</si>
  <si>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</si>
  <si>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</si>
  <si>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</si>
  <si>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</si>
  <si>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</si>
  <si>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</si>
  <si>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</si>
  <si>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</si>
  <si>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</si>
  <si>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</si>
  <si>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</si>
  <si>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</si>
  <si>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</si>
  <si>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</si>
  <si>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>May</t>
  </si>
  <si>
    <t>Jun</t>
  </si>
  <si>
    <t>Jul</t>
  </si>
  <si>
    <t>Aug</t>
  </si>
  <si>
    <t>Sep</t>
  </si>
  <si>
    <t>Oct</t>
  </si>
  <si>
    <t>Nov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</si>
  <si>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</si>
  <si>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</si>
  <si>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</si>
  <si>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</si>
  <si>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</si>
  <si>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</si>
  <si>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</si>
  <si>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</si>
  <si>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</si>
  <si>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</si>
  <si>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</si>
  <si>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</si>
  <si>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</si>
  <si>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</si>
  <si>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</si>
  <si>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</si>
  <si>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</si>
  <si>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</si>
  <si>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</si>
  <si>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</si>
  <si>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</si>
  <si>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</si>
  <si>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</si>
  <si>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</si>
  <si>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</si>
  <si>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</si>
  <si>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</si>
  <si>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</si>
  <si>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</si>
  <si>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</si>
  <si>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</si>
  <si>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</si>
  <si>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</si>
  <si>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</si>
  <si>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</si>
  <si>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</si>
  <si>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</si>
  <si>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</si>
  <si>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</si>
  <si>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</si>
  <si>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</si>
  <si>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</si>
  <si>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</si>
  <si>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</si>
  <si>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</si>
  <si>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</si>
  <si>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</si>
  <si>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</si>
  <si>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</si>
  <si>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</si>
  <si>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</si>
  <si>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</si>
  <si>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</si>
  <si>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</si>
  <si>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</si>
  <si>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</si>
  <si>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</si>
  <si>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</si>
  <si>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</si>
  <si>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</si>
  <si>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</si>
  <si>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</si>
  <si>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</si>
  <si>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</si>
  <si>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</si>
  <si>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</si>
  <si>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</si>
  <si>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</si>
  <si>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</si>
  <si>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</si>
  <si>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</si>
  <si>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</si>
  <si>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</si>
  <si>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</si>
  <si>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</si>
  <si>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</si>
  <si>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2014-15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</si>
  <si>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</si>
  <si>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</si>
  <si>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</si>
  <si>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</si>
  <si>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</si>
  <si>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</si>
  <si>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</si>
  <si>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</si>
  <si>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</si>
  <si>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</si>
  <si>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</si>
  <si>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</si>
  <si>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</si>
  <si>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</si>
  <si>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</si>
  <si>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</si>
  <si>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</si>
  <si>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</si>
  <si>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</si>
  <si>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</si>
  <si>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</si>
  <si>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</si>
  <si>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</si>
  <si>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</si>
  <si>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</si>
  <si>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</si>
  <si>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</si>
  <si>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</si>
  <si>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</si>
  <si>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</si>
  <si>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</si>
  <si>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</si>
  <si>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</si>
  <si>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</si>
  <si>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</si>
  <si>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</si>
  <si>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</si>
  <si>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</si>
  <si>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</si>
  <si>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</si>
  <si>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</si>
  <si>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</si>
  <si>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</si>
  <si>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</si>
  <si>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</si>
  <si>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`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</si>
  <si>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</si>
  <si>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</si>
  <si>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</si>
  <si>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</si>
  <si>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</si>
  <si>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</si>
  <si>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</si>
  <si>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</si>
  <si>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</si>
  <si>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</si>
  <si>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</si>
  <si>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</si>
  <si>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</si>
  <si>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</si>
  <si>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</si>
  <si>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</si>
  <si>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</si>
  <si>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</si>
  <si>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</si>
  <si>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</si>
  <si>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</si>
  <si>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</si>
  <si>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</si>
  <si>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</si>
  <si>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</si>
  <si>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</si>
  <si>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</si>
  <si>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</si>
  <si>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</si>
  <si>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</si>
  <si>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</si>
  <si>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</si>
  <si>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</si>
  <si>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</si>
  <si>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>STATE/UT : _________________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</si>
  <si>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</si>
  <si>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</si>
  <si>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</si>
  <si>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</si>
  <si>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</si>
  <si>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</si>
  <si>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</si>
  <si>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</si>
  <si>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</si>
  <si>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</si>
  <si>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</si>
  <si>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</si>
  <si>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</si>
  <si>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</si>
  <si>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</si>
  <si>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</si>
  <si>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Type of hand washing facilities (number of schools)</t>
  </si>
  <si>
    <t>Plinth Area 1 (20sq Mtr)</t>
  </si>
  <si>
    <t>Plinth Area 2 (24 sq Mtr)</t>
  </si>
  <si>
    <t>Plinth Area 3 (28 sq Mtr)</t>
  </si>
  <si>
    <t>Plinth Area 4 (32 sq Mtr)</t>
  </si>
  <si>
    <t>Gen. Col. 3-Col.15</t>
  </si>
  <si>
    <t>SC.  Col. 4-Col.16</t>
  </si>
  <si>
    <t>ST.  Col. 5-Col.17</t>
  </si>
  <si>
    <t>Total Col. 19+Col.20+Col.21</t>
  </si>
  <si>
    <t>(Rs. In  Lakh)</t>
  </si>
  <si>
    <t>Total sanctioned</t>
  </si>
  <si>
    <t>Additional Food Items (per child)</t>
  </si>
  <si>
    <t>Contractual/Part time worker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</si>
  <si>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</si>
  <si>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</si>
  <si>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</si>
  <si>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</si>
  <si>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</si>
  <si>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</si>
  <si>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</si>
  <si>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</si>
  <si>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</si>
  <si>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</si>
  <si>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</si>
  <si>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 xml:space="preserve">No. of CCHs engaged </t>
  </si>
  <si>
    <t xml:space="preserve">Procured (C) </t>
  </si>
  <si>
    <t>Table: AT-12 A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</si>
  <si>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</si>
  <si>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</si>
  <si>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</si>
  <si>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</si>
  <si>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</si>
  <si>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</si>
  <si>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</si>
  <si>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</si>
  <si>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Foodgrains (Wheat/Rice/Coarse grain) </t>
  </si>
  <si>
    <t xml:space="preserve">Table: AT-12 A : Sanction and Utilisation of Central assistance towards replacement of Kitchen Devices  </t>
  </si>
  <si>
    <t xml:space="preserve">Proposed number of children  </t>
  </si>
  <si>
    <t>Note : State may indicate their plinth area and size of the kitchen-cum-stores if they have any other plinth area than mentioned in the table.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</si>
  <si>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</si>
  <si>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</si>
  <si>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</si>
  <si>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</si>
  <si>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</si>
  <si>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</si>
  <si>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</si>
  <si>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</si>
  <si>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</si>
  <si>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</si>
  <si>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</si>
  <si>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</si>
  <si>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</si>
  <si>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</si>
  <si>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</si>
  <si>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</si>
  <si>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</si>
  <si>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</si>
  <si>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</si>
  <si>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</si>
  <si>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</si>
  <si>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2017-18</t>
  </si>
  <si>
    <t>2015-16</t>
  </si>
  <si>
    <t>Constructed through convergence</t>
  </si>
  <si>
    <t>Procured through convergence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</si>
  <si>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</si>
  <si>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</si>
  <si>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</si>
  <si>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</si>
  <si>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</si>
  <si>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</si>
  <si>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</si>
  <si>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</si>
  <si>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 AT -16 : Interuptions in serving of MDM and MDM allowance paid to children</t>
  </si>
  <si>
    <t>Table: AT- 16</t>
  </si>
  <si>
    <t>Table - AT - 21</t>
  </si>
  <si>
    <t>Table AT -22 :Information on NGOs covering more than 20000 children, if any</t>
  </si>
  <si>
    <t>Table: AT- 22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</si>
  <si>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</si>
  <si>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</si>
  <si>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</si>
  <si>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</si>
  <si>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</si>
  <si>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</si>
  <si>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Table: AT-26 A</t>
  </si>
  <si>
    <t>Table: AT-27</t>
  </si>
  <si>
    <t>Table: AT-27 A</t>
  </si>
  <si>
    <t>Table: AT-27 B</t>
  </si>
  <si>
    <t>Table: AT-28</t>
  </si>
  <si>
    <t xml:space="preserve">Table: AT-28 A </t>
  </si>
  <si>
    <t>Table: AT-29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</si>
  <si>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</si>
  <si>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</si>
  <si>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</si>
  <si>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</si>
  <si>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</si>
  <si>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</si>
  <si>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Table-AT- 23 A</t>
  </si>
  <si>
    <t>11 = 5+6+9+10</t>
  </si>
  <si>
    <t>Table AT -10 C :Details of IEC Activities</t>
  </si>
  <si>
    <t>Table - AT - 10 C</t>
  </si>
  <si>
    <t>Table: AT 10 D - Manpower dedicated for MDMS</t>
  </si>
  <si>
    <t>Table-AT- 10D</t>
  </si>
  <si>
    <t>Table: AT-31</t>
  </si>
  <si>
    <t>Contents</t>
  </si>
  <si>
    <t>Table No.</t>
  </si>
  <si>
    <t>Particulars</t>
  </si>
  <si>
    <t>AT- 1</t>
  </si>
  <si>
    <t>AT - 2</t>
  </si>
  <si>
    <t>AT - 2 A</t>
  </si>
  <si>
    <t>AT - 3</t>
  </si>
  <si>
    <t>AT- 3 A</t>
  </si>
  <si>
    <t>AT- 3 B</t>
  </si>
  <si>
    <t>AT-3 C</t>
  </si>
  <si>
    <t>AT - 4</t>
  </si>
  <si>
    <t>AT - 4 A</t>
  </si>
  <si>
    <t>AT - 5</t>
  </si>
  <si>
    <t>AT - 5 A</t>
  </si>
  <si>
    <t>AT - 5 B</t>
  </si>
  <si>
    <t>AT - 5 C</t>
  </si>
  <si>
    <t>AT - 5 D</t>
  </si>
  <si>
    <t>AT - 6</t>
  </si>
  <si>
    <t>AT - 6 A</t>
  </si>
  <si>
    <t>AT - 6 B</t>
  </si>
  <si>
    <t>AT - 6 C</t>
  </si>
  <si>
    <t>AT - 7</t>
  </si>
  <si>
    <t>AT - 7 A</t>
  </si>
  <si>
    <t>AT - 8</t>
  </si>
  <si>
    <t>AT - 8 A</t>
  </si>
  <si>
    <t>AT - 9</t>
  </si>
  <si>
    <t>AT - 10</t>
  </si>
  <si>
    <t>AT - 10 A</t>
  </si>
  <si>
    <t>AT - 10 B</t>
  </si>
  <si>
    <t xml:space="preserve">Details of Social Audit </t>
  </si>
  <si>
    <t>AT - 10 C</t>
  </si>
  <si>
    <t>Details of IEC Activities</t>
  </si>
  <si>
    <t>AT - 10 D</t>
  </si>
  <si>
    <t>Manpower dedicated for MDMS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</si>
  <si>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</si>
  <si>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</si>
  <si>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</si>
  <si>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</si>
  <si>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</si>
  <si>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</si>
  <si>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</si>
  <si>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</si>
  <si>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Details of mode of cooking</t>
  </si>
  <si>
    <t>AT - 14</t>
  </si>
  <si>
    <t>Quality, Safety and Hygiene</t>
  </si>
  <si>
    <t>AT - 14 A</t>
  </si>
  <si>
    <t>Testing of Food Samples</t>
  </si>
  <si>
    <t>AT - 15</t>
  </si>
  <si>
    <t>Contribution by community in form of  Tithi Bhojan or any other similar practice</t>
  </si>
  <si>
    <t>AT - 16</t>
  </si>
  <si>
    <t>Interuptions in serving of MDM and MDM allowance paid to children</t>
  </si>
  <si>
    <t>AT - 17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</si>
  <si>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</si>
  <si>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</si>
  <si>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</si>
  <si>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</si>
  <si>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</si>
  <si>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</si>
  <si>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</si>
  <si>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Details of engagement and apportionment of honorarium to cook cum helpers (CCH) between schools and centralized kitchen.</t>
  </si>
  <si>
    <t>AT - 22</t>
  </si>
  <si>
    <t>Information on NGOs covering more than 20000 children, if any</t>
  </si>
  <si>
    <t>AT - 23</t>
  </si>
  <si>
    <t>AT - 23 A</t>
  </si>
  <si>
    <t>AT - 24</t>
  </si>
  <si>
    <t>Details of discrimination of any kind in MDMS</t>
  </si>
  <si>
    <t>AT - 25</t>
  </si>
  <si>
    <t>Details of Grievance Redressal cell</t>
  </si>
  <si>
    <t>AT - 26</t>
  </si>
  <si>
    <t>AT - 26 A</t>
  </si>
  <si>
    <t>AT - 27</t>
  </si>
  <si>
    <t>AT - 27 A</t>
  </si>
  <si>
    <t>AT - 27 B</t>
  </si>
  <si>
    <t>AT - 27 C</t>
  </si>
  <si>
    <t>AT - 27 D</t>
  </si>
  <si>
    <t>AT - 28</t>
  </si>
  <si>
    <t>AT - 28 A</t>
  </si>
  <si>
    <t>AT - 29</t>
  </si>
  <si>
    <t>AT - 30</t>
  </si>
  <si>
    <t>AT - 31</t>
  </si>
  <si>
    <t xml:space="preserve">Mid Day Meal Scheme </t>
  </si>
  <si>
    <t xml:space="preserve">Average number of children availed MDM 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</si>
  <si>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</si>
  <si>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</si>
  <si>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</si>
  <si>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</si>
  <si>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</si>
  <si>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</si>
  <si>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</si>
  <si>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</si>
  <si>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</si>
  <si>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</si>
  <si>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</si>
  <si>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</si>
  <si>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</si>
  <si>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Amount paid to children (in Rs)</t>
  </si>
  <si>
    <t>Foodgrains provided to children (in MT)</t>
  </si>
  <si>
    <t>Covered through centralised kitchen</t>
  </si>
  <si>
    <t>Requirement of Pulses (in MTs)</t>
  </si>
  <si>
    <t>Pulse 1 (name)</t>
  </si>
  <si>
    <t>Pulse 2 (name)</t>
  </si>
  <si>
    <t>Pulse 3 (name)</t>
  </si>
  <si>
    <t>Pulse 4 (name)</t>
  </si>
  <si>
    <t>Pulse 5 (name)</t>
  </si>
  <si>
    <t>Table: AT-27C</t>
  </si>
  <si>
    <t>Maximum number of institutions for which daily data transferred during the month</t>
  </si>
  <si>
    <t xml:space="preserve">Closing Balance*                 (col.4+5-6)                         </t>
  </si>
  <si>
    <t xml:space="preserve">Closing Balance*  (col.9+10-11)                         </t>
  </si>
  <si>
    <t>*: includes unspent balance at State, District, Block and school level (including NGOs/Private Agencies).</t>
  </si>
  <si>
    <t xml:space="preserve">Closing Balance*                  (col.4+5-6)                         </t>
  </si>
  <si>
    <t xml:space="preserve">Closing Balance* (col.9+10-11)                         </t>
  </si>
  <si>
    <t>* State</t>
  </si>
  <si>
    <t>*State</t>
  </si>
  <si>
    <t xml:space="preserve">*State (col.7+10-13) </t>
  </si>
  <si>
    <t>*state share includes funds as well as monetary value of the commodities supplied by the State/UT</t>
  </si>
  <si>
    <t>* state share includes funds as well as monetary value of the commodities supplied by the State/UT</t>
  </si>
  <si>
    <t>Table - AT - 10 B</t>
  </si>
  <si>
    <t>Table: AT-27 D</t>
  </si>
  <si>
    <t>Total No. of Cook-cum-helpers required in drought affected areas, if any</t>
  </si>
  <si>
    <t>Table: AT- 32</t>
  </si>
  <si>
    <t>District :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</si>
  <si>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</si>
  <si>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</si>
  <si>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</si>
  <si>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</si>
  <si>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</si>
  <si>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</si>
  <si>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Table: AT-32A</t>
  </si>
  <si>
    <t>Information on Kitchen Garden</t>
  </si>
  <si>
    <t xml:space="preserve">AT - 10 E </t>
  </si>
  <si>
    <t>AT - 4 B</t>
  </si>
  <si>
    <t>Information on Aadhaar Enrolment</t>
  </si>
  <si>
    <t>AT - 32</t>
  </si>
  <si>
    <t>AT - 32 A</t>
  </si>
  <si>
    <t>Coarse Grains</t>
  </si>
  <si>
    <t>2018-19</t>
  </si>
  <si>
    <t>k</t>
  </si>
  <si>
    <t xml:space="preserve">Enrolment range 01-50 </t>
  </si>
  <si>
    <t>No. of schools</t>
  </si>
  <si>
    <t>Central share</t>
  </si>
  <si>
    <t>requirement of funds (Rs in lakh)</t>
  </si>
  <si>
    <t xml:space="preserve">Enrolment range 51-150 </t>
  </si>
  <si>
    <t xml:space="preserve">Enrolment range 151-250 </t>
  </si>
  <si>
    <t xml:space="preserve">Enrolment range 251 &amp; Above </t>
  </si>
  <si>
    <t>Table: AT-29A</t>
  </si>
  <si>
    <t>State share</t>
  </si>
  <si>
    <t>Requirement of funds (Rs in lakh)</t>
  </si>
  <si>
    <t>Table: AT-28 B</t>
  </si>
  <si>
    <t>AT - 28 B</t>
  </si>
  <si>
    <t>Table AT 21 :Details of engagement and apportionment of honorarium to cook cum helpers (CCH) between schools and centralized kitchen</t>
  </si>
  <si>
    <t>Table: AT-28 B: Repair of kitchen cum stores constructed ten years ago</t>
  </si>
  <si>
    <t>Centre share</t>
  </si>
  <si>
    <t>Repair of kitchen cum stores constructed ten years ago</t>
  </si>
  <si>
    <t>AT- 29 A</t>
  </si>
  <si>
    <t>Repair of kitchen-cum-stores</t>
  </si>
  <si>
    <t>Requirement of funds for Transportation Assistance</t>
  </si>
  <si>
    <t>Mode of data collection (SMS/ IVRS/ Mobile App/ Web Application/ Others)</t>
  </si>
  <si>
    <t>Name of Agency implementing AMS in State/UT</t>
  </si>
  <si>
    <t>Total Funds required (Rs in lakh)</t>
  </si>
  <si>
    <t>Rate  of Transportation Assistance (Per quintal)</t>
  </si>
  <si>
    <t>PDS rate (Rs per Quintal)</t>
  </si>
  <si>
    <t>Temple, Gurudwara, Jail etc. (pls specify)</t>
  </si>
  <si>
    <t>No. of working days on which MDM served *</t>
  </si>
  <si>
    <t>Average No. of children availed MDM [Col. 8/Col. 9] *</t>
  </si>
  <si>
    <t>*This information will be used for computing Performance Grading Index (PGI) also.</t>
  </si>
  <si>
    <t>No. of children provided with spectacles</t>
  </si>
  <si>
    <t>No. of children identified with refractive errors</t>
  </si>
  <si>
    <t>Name of the Krishi Vigyan Kendra (KVK)</t>
  </si>
  <si>
    <t>Table: AT- 10 F</t>
  </si>
  <si>
    <t>Table AT-10 F: Information on Training of Cook-cum-Helpers</t>
  </si>
  <si>
    <t>Total no.  of Cook-cum-Helpers engaged</t>
  </si>
  <si>
    <t xml:space="preserve">Total no. of Cook-cum-Helpers trained during the year </t>
  </si>
  <si>
    <t>No. of Master Trainers</t>
  </si>
  <si>
    <t>Duration of training</t>
  </si>
  <si>
    <t xml:space="preserve">Modules used in the training </t>
  </si>
  <si>
    <t>Name of Training Agency</t>
  </si>
  <si>
    <t>AT - 10 F</t>
  </si>
  <si>
    <t>Information on Training of Cook-cum-Helpers</t>
  </si>
  <si>
    <t>Action Taken by State Govt. on findings of Social Audit Report</t>
  </si>
  <si>
    <t>Number of School Working Days (Primary,Classes I-V) for 2020-21</t>
  </si>
  <si>
    <t>Number of School Working Days (Upper Primary,Classes VI-VIII) for 2020-21</t>
  </si>
  <si>
    <t>Proposal for coverage of children and working days  for 2020-21  (Primary Classes, I-V)</t>
  </si>
  <si>
    <t>Proposal for coverage of children and working days  for 2020-21  (Upper Primary,Classes VI-VIII)</t>
  </si>
  <si>
    <t>Proposal for coverage of children for NCLP Schools during 2020-21</t>
  </si>
  <si>
    <t>Proposal for coverage of children and working days  for Primary (Classes I-V) in Drought affected areas  during 2020-21</t>
  </si>
  <si>
    <t>Proposal for coverage of children and working days  for  Upper Primary (Classes VI-VIII)in Drought affected areas  during 2020-21</t>
  </si>
  <si>
    <t>Requirement of kitchen-cum-stores in the Primary and Upper Primary schools for the year 2020-21</t>
  </si>
  <si>
    <t>Requirement of kitchen cum stores as per Plinth Area Norm in the Primary and Upper Primary schools for the year 2020-21</t>
  </si>
  <si>
    <t>Requirement of Kitchen Devices (new) during 2020-21 in Primary &amp; Upper Primary Schools</t>
  </si>
  <si>
    <t>Replacement of Kitchen Devices during 2020-21 in Primary &amp; Upper Primary Schools</t>
  </si>
  <si>
    <t>Requirement of Cook cum Helpers for 2020-21</t>
  </si>
  <si>
    <t>Budget Provision for the Year 2020-21</t>
  </si>
  <si>
    <t>Annual Work Plan and Budget 2020-21</t>
  </si>
  <si>
    <t>2020-21</t>
  </si>
  <si>
    <t>No. of institutions where setting up of kitchen garden is proposed during 2020-21</t>
  </si>
  <si>
    <t>Annual Work Plan and Budget  2020-21</t>
  </si>
  <si>
    <t>Annual Work Plan &amp; Budget 2020-21</t>
  </si>
  <si>
    <t>Proposals for 2020-21</t>
  </si>
  <si>
    <t>Table: AT-26 : Number of School Working Days (Primary,Classes I-V) for 2020-21</t>
  </si>
  <si>
    <t>Table: AT-26A : Number of School Working Days (Upper Primary,Classes VI-VIII) for 2020-21</t>
  </si>
  <si>
    <t>Table: AT-27: Proposal for coverage of children and working days  for 2020-21 (Primary Classes, I-V)</t>
  </si>
  <si>
    <t>Table: AT-27 A: Proposal for coverage of children and working days  for 2020-21 (Upper Primary,Classes VI-VIII)</t>
  </si>
  <si>
    <t>Table: AT-27 B: Proposal for coverage of children for NCLP Schools during 2020-21</t>
  </si>
  <si>
    <t>Table: AT-27C : Proposal for coverage of children and working days  for Primary (Classes I-V) in Drought affected areas  during 2020-21</t>
  </si>
  <si>
    <t>Table: AT-27 D : Proposal for coverage of children and working days  for Upper Primary (Classes VI-VIII) in Drought affected areas  during 2020-21</t>
  </si>
  <si>
    <t>Table: AT-28: Requirement of kitchen-cum-stores in Primary and Upper Primary schools for the year 2020-21</t>
  </si>
  <si>
    <t>Table: AT-28 A: Requirement of kitchen cum stores as per Plinth Area Norm in the Primary and Upper Primary schools for the year 2020-21</t>
  </si>
  <si>
    <t>Table: AT-29 : Requirement of Kitchen Devices (new) during 2020-21 in Primary &amp; Upper Primary Schools</t>
  </si>
  <si>
    <t>Table: AT-29 A : Replacement of Kitchen Devices during 2020-21 in Primary &amp; Upper Primary Schools</t>
  </si>
  <si>
    <t>Table: AT 30 :  Requirement of Cook cum Helpers for 2020-21</t>
  </si>
  <si>
    <t>Table: AT-31 : Budget Provision for the Year 2020-21</t>
  </si>
  <si>
    <t>Enrolment (As on 30.09.2019)</t>
  </si>
  <si>
    <t>GENERAL INFORMATION for 2019-2020</t>
  </si>
  <si>
    <t>Details of  Provisions  in the State Budget 2019-2020</t>
  </si>
  <si>
    <t>Releasing of Funds from State to Directorate / Authority / District / Block / School level during 2019-2020</t>
  </si>
  <si>
    <t>No. of Institutions in the State vis a vis Institutions serving MDM during 2019-2020</t>
  </si>
  <si>
    <t>No. of Institutions covered  (Primary, Classes I-V)  during 2019-2020</t>
  </si>
  <si>
    <t>No. of Institutions covered (Upper Primary with Primary, Classes I-VIII) during 2019-2020</t>
  </si>
  <si>
    <t>No. of Institutions covered (Upper Primary without Primary, Classes VI-VIII) during 2019-2020</t>
  </si>
  <si>
    <t>Enrolment vis-à-vis availed for MDM  (Primary,Classes I- V) during 2019-2020</t>
  </si>
  <si>
    <t>Enrolment vis-a-vis availed for MDM  (Upper Primary, Classes VI - VIII) during 2019-2020</t>
  </si>
  <si>
    <t>PAB-MDM Approval vs. PERFORMANCE (Primary, Classes I - V) during 2019-2020</t>
  </si>
  <si>
    <t>PAB-MDM Approval vs. PERFORMANCE (Upper Primary, Classes VI to VIII) during 2019-2020</t>
  </si>
  <si>
    <t>PAB-MDM Approval vs. PERFORMANCE NCLP Schools during 2019-2020</t>
  </si>
  <si>
    <t>PAB-MDM Approval vs. PERFORMANCE (Primary, Classes I - V) during 2019-2020 - Drought</t>
  </si>
  <si>
    <t>PAB-MDM Approval vs. PERFORMANCE (Upper Primary, Classes VI to VIII) during 2019-2020 - Drought</t>
  </si>
  <si>
    <t>Utilisation of foodgrains  (Primary, Classes I-V) during 2019-2020</t>
  </si>
  <si>
    <t>Utilisation of foodgrains  (Upper Primary, Classes VI-VIII) during 2019-2020</t>
  </si>
  <si>
    <t>PAYMENT OF COST OF FOOD GRAINS TO FCI (Primary and Upper Primary Classes I-VIII) during 2019-2020</t>
  </si>
  <si>
    <t>Utilisation of foodgrains (Coarse Grain) during 2019-2020</t>
  </si>
  <si>
    <t>Utilisation of Cooking Cost (Primary, Classes I-V) during 2019-2020</t>
  </si>
  <si>
    <t>Utilisation of Cooking cost (Upper Primary Classes, VI-VIII) during 2019-2020</t>
  </si>
  <si>
    <t>Utilisation of funds towards honorarium to Cook-cum-Helpers (Primary classes I-V) during 2019-2020</t>
  </si>
  <si>
    <t>Utilisation of funds towards honorarium to Cook-cum-Helpers (Upper Primary classes VI-VIII) during 2019-2020</t>
  </si>
  <si>
    <t>Utilisation of Central Assitance towards Transportation Assistance (Primary &amp; Upper Primary,Classes I-VIII) during 2019-2020</t>
  </si>
  <si>
    <t>Utilisation of Central Assistance towards MME  (Primary &amp; Upper Primary,Classes I-VIII) during 2019-2020</t>
  </si>
  <si>
    <t>Details of Meetings at district level during 2019-2020</t>
  </si>
  <si>
    <t>Coverage under Rashtriya Bal Swasthya Karykram (School Health Programme) - 2019-2020</t>
  </si>
  <si>
    <t>Annual and Monthly data entry status in MDM-MIS during 2019-2020</t>
  </si>
  <si>
    <t>Implementation of Automated Monitoring System  during 2019-2020</t>
  </si>
  <si>
    <t>PAB-MDM Approval vs. PERFORMANCE (Primary Classes I to V) during 2019-2020 - Drought</t>
  </si>
  <si>
    <t>Table: AT-1: GENERAL INFORMATION for 2019-2020</t>
  </si>
  <si>
    <t>Table: AT-2 :  Details of  Provisions  in the State Budget 2019-2020</t>
  </si>
  <si>
    <t>Table: AT-2A : Releasing of Funds from State to Directorate / Authority / District / Block / School level during 2019-2020</t>
  </si>
  <si>
    <t>Table AT-3: No. of Institutions in the State vis a vis Institutions serving MDM during 2019-2020</t>
  </si>
  <si>
    <t>Table: AT-3A: No. of Institutions covered  (Primary, Classes I-V)  during 2019-2020</t>
  </si>
  <si>
    <t>Table: AT-3B: No. of Institutions covered (Upper Primary with Primary, Classes I-VIII) during 2019-2020</t>
  </si>
  <si>
    <t>Table: AT-3C: No. of Institutions covered (Upper Primary without Primary, Classes VI-VIII) during 2019-2020</t>
  </si>
  <si>
    <t>Table: AT-4: Enrolment vis-à-vis availed for MDM  (Primary,Classes I- V) during 2019-2020</t>
  </si>
  <si>
    <t>Table: AT-4A: Enrolment vis-a-vis availed for MDM  (Upper Primary, Classes VI - VIII) during 2019-2020</t>
  </si>
  <si>
    <t>Table: AT-5:  PAB-MDM Approval vs. PERFORMANCE (Primary, Classes I - V) during 2019-2020</t>
  </si>
  <si>
    <t>MDM-PAB Approval for 2019-2020</t>
  </si>
  <si>
    <t>Table: AT-5 A:  PAB-MDM Approval vs. PERFORMANCE (Upper Primary, Classes VI to VIII) during 2019-2020</t>
  </si>
  <si>
    <t>Table: AT-5 B:  PAB-MDM Approval vs. PERFORMANCE - STC (NCLP Schools) during 2019-2020</t>
  </si>
  <si>
    <t>MDM-PAB Approval for2019-2020</t>
  </si>
  <si>
    <t>Table: AT-5 C:  PAB-MDM Approval vs. PERFORMANCE (Primary, Classes I - V) during 2019-2020 - Drought</t>
  </si>
  <si>
    <t>Table: AT-5 D:  PAB-MDM Approval vs. PERFORMANCE (Upper Primary, Classes VI to VIII) during 2019-2020 - Drought</t>
  </si>
  <si>
    <t>Table: AT-6: Utilisation of foodgrains  (Primary, Classes I-V) during 2019-2020</t>
  </si>
  <si>
    <t>Table: AT-6A: Utilisation of foodgrains  (Upper Primary, Classes VI-VIII) during 2019-2020</t>
  </si>
  <si>
    <t>Table: AT-6B: PAYMENT OF COST OF FOOD GRAINS TO FCI (Primary and Upper Primary Classes I-VIII) during 2019-2020</t>
  </si>
  <si>
    <t>Table: AT-6C: Utilisation of foodgrains (Coarse Grain) during 2019-2020</t>
  </si>
  <si>
    <t>Table: AT-7: Utilisation of Cooking Cost (Primary Classes I-V) during 2019-2020</t>
  </si>
  <si>
    <t>Table: AT-7A: Utilisation of Cooking cost (Upper Primary Classes, VI-VIII) during 2019-2020</t>
  </si>
  <si>
    <t>Table AT - 8 :Utilisation of funds towards honorarium to Cook-cum-Helpers (Primary classes I-V) during 2019-2020</t>
  </si>
  <si>
    <t>Table AT - 8A : Utilisation of funds towards honorarium to Cook-cum-Helpers (Upper Primary classes VI-VIII) during 2019-2020</t>
  </si>
  <si>
    <t>Table: AT-9 : Utilisation of Central Assitance towards Transportation Assistance (Primary &amp; Upper Primary,Classes I-VIII) during 2019-2020</t>
  </si>
  <si>
    <t>Table: AT-10 :  Utilisation of Central Assistance towards MME  (Primary &amp; Upper Primary,Classes I-VIII) during 2019-2020</t>
  </si>
  <si>
    <t>Table: AT-10 A : Details of Meetings at district level during 2019-2020</t>
  </si>
  <si>
    <t xml:space="preserve">Table AT - 10 B : Details of Social Audit during 2019-2020 </t>
  </si>
  <si>
    <t>Table AT - 23 A- Implementation of Automated Monitoring System  during 2019-2020</t>
  </si>
  <si>
    <t>Table: AT-32:  PAB-MDM Approval vs. PERFORMANCE (Primary Classes I to V) during 2019-2020 - Drought</t>
  </si>
  <si>
    <t>Table: AT-32 A:  PAB-MDM Approval vs. PERFORMANCE (Upper Primary, Classes VI to VIII) during 2019-2020 - Drought</t>
  </si>
  <si>
    <t xml:space="preserve">No. of working days (During 01.04.2019 to 31.03.2020)                  </t>
  </si>
  <si>
    <t xml:space="preserve">Opening Balance as on 01.04.2019                                  </t>
  </si>
  <si>
    <t>Opening Balance as on 01.04.2019</t>
  </si>
  <si>
    <t>Apr, 2019</t>
  </si>
  <si>
    <t>Dec, 2019</t>
  </si>
  <si>
    <t>Jan, 2020</t>
  </si>
  <si>
    <t>Feb, 2020</t>
  </si>
  <si>
    <t>Mar, 2020</t>
  </si>
  <si>
    <t>During 01.04.2019 to 31.12.2019</t>
  </si>
  <si>
    <t>(As on 31.12.2019)</t>
  </si>
  <si>
    <t>As on 31.12.2019</t>
  </si>
  <si>
    <t>April, 2020</t>
  </si>
  <si>
    <t>May,2020</t>
  </si>
  <si>
    <t>June,2020</t>
  </si>
  <si>
    <t>July,2020</t>
  </si>
  <si>
    <t>August,2020</t>
  </si>
  <si>
    <t>September,2020</t>
  </si>
  <si>
    <t>October,2020</t>
  </si>
  <si>
    <t>November,2020</t>
  </si>
  <si>
    <t>December,2020</t>
  </si>
  <si>
    <t>January,2021</t>
  </si>
  <si>
    <t>February,2021</t>
  </si>
  <si>
    <t>March,2021</t>
  </si>
  <si>
    <t>No. of Kitchens constructed prior to FY 2009-10</t>
  </si>
  <si>
    <t>No. of Kitchens constructed prior to 2009-10 and require repairs</t>
  </si>
  <si>
    <t>2019-20</t>
  </si>
  <si>
    <t>Repair of Kitchen-cum-stores</t>
  </si>
  <si>
    <t>Gross Allocation for the  FY 2019-20</t>
  </si>
  <si>
    <t>Allocation for cost of foodgrains for 2019-20</t>
  </si>
  <si>
    <t xml:space="preserve">Unspent Balance as on 31.12.2019  </t>
  </si>
  <si>
    <t xml:space="preserve">Total Unspent Balance as on 31.12.2019                           </t>
  </si>
  <si>
    <t>Allocation for 2019-20</t>
  </si>
  <si>
    <t xml:space="preserve">Allocation for 2019-20                       </t>
  </si>
  <si>
    <t>Allocation for FY 2019-20</t>
  </si>
  <si>
    <t>Unspent Balance as on 31.12.2019</t>
  </si>
  <si>
    <t>Opening balance as on 01.04.2019</t>
  </si>
  <si>
    <t xml:space="preserve">Unspent Balance as on 31.12.2019  [Col. 4+ Col.5+Col.6 -Col.8]  </t>
  </si>
  <si>
    <t>Allocation for  2019-20</t>
  </si>
  <si>
    <t>Unspent balance as on 31.12.2019               [Col: (4+5)-7]</t>
  </si>
  <si>
    <t>*Total sanctioned during 2006-07  to 2019-20</t>
  </si>
  <si>
    <t>*Total sanction during 2006-07 to 2019-20</t>
  </si>
  <si>
    <t>*Total Sanction during 2012-13 to 2019-20</t>
  </si>
  <si>
    <t>Table: AT-17 : Coverage under Rashtriya Bal Swasthya Karykram (School Health Programme) - 2019-20</t>
  </si>
  <si>
    <t>Table AT - 23 Annual and Monthly data entry status in MDM-MIS during 2019-20</t>
  </si>
  <si>
    <t>In-Cash Benefit Type Component                                                                                                                                                                (CCH Honorarieum only)</t>
  </si>
  <si>
    <t>In-Kind Benefit Type Component                                                                                                       (A Sum of Cost of Food Grains + Cooking Cost + Transport Assistance + MME)</t>
  </si>
  <si>
    <t>Remarks, if any</t>
  </si>
  <si>
    <t>Electronic Fund 
Transfer (in ₹)
(NEFT, RTGS, APB, NACH)</t>
  </si>
  <si>
    <t>Non-Electronic 
Fund Transfer (in ₹)
(Cash, Cheque, DD, MO)</t>
  </si>
  <si>
    <r>
      <t xml:space="preserve">Total 
Expenditure during the Month </t>
    </r>
    <r>
      <rPr>
        <b/>
        <sz val="10"/>
        <rFont val="Arial"/>
        <family val="2"/>
      </rPr>
      <t>(in ₹)  **</t>
    </r>
  </si>
  <si>
    <r>
      <t xml:space="preserve">Fund 
Transfer during the Month             </t>
    </r>
    <r>
      <rPr>
        <b/>
        <sz val="10"/>
        <rFont val="Arial"/>
        <family val="2"/>
      </rPr>
      <t>(in ₹)</t>
    </r>
  </si>
  <si>
    <r>
      <t xml:space="preserve">Total 
Expenditure during the Month </t>
    </r>
    <r>
      <rPr>
        <b/>
        <sz val="10"/>
        <rFont val="Arial"/>
        <family val="2"/>
      </rPr>
      <t>(in ₹)</t>
    </r>
  </si>
  <si>
    <t>April, 2019</t>
  </si>
  <si>
    <t>May, 2019</t>
  </si>
  <si>
    <t>June, 2019</t>
  </si>
  <si>
    <t>July, 2019</t>
  </si>
  <si>
    <t>August, 2019</t>
  </si>
  <si>
    <t>September, 2019</t>
  </si>
  <si>
    <t>October, 2019</t>
  </si>
  <si>
    <t>November, 2019</t>
  </si>
  <si>
    <t>December, 2019</t>
  </si>
  <si>
    <t xml:space="preserve">Table AT-2 B: Month wise Transfer of Funds vs Expenditure under DBT during 2019-20 </t>
  </si>
  <si>
    <t xml:space="preserve">Table: AT- 2B </t>
  </si>
  <si>
    <t xml:space="preserve">TOTAL CENTRAL SHARE - </t>
  </si>
  <si>
    <t>Notes:</t>
  </si>
  <si>
    <t>Kitchen-cum-store sanctioned during 2006-07 to 2019-20</t>
  </si>
  <si>
    <t>Engaged in 2019-20</t>
  </si>
  <si>
    <t>AT - 2 B</t>
  </si>
  <si>
    <t xml:space="preserve">Month wise Transfer of Funds vs Expenditure under DBT during 2019-20 </t>
  </si>
  <si>
    <t>(Amount in Rs.)</t>
  </si>
  <si>
    <t>DBT COMPONENT CENTRAL SHARE</t>
  </si>
  <si>
    <t>1.  DBT COMPONENT FUNDS  = TOTAL CENTRAL SHARE - FUNDS FOR INFRASTRUCTRE (i.e. KITCHEN SHED - KITCHEN DEVICES - KITCHEN GARDEN  ETC.)</t>
  </si>
  <si>
    <t>2. TOTAL EXPENDITURE &lt;= DBT COPONENT FUNDS</t>
  </si>
  <si>
    <t>3.. Value to be reported in absolute unit (not in Lakh, Crore, etc)</t>
  </si>
  <si>
    <t>Nil</t>
  </si>
  <si>
    <t>nil</t>
  </si>
  <si>
    <t>Ambala</t>
  </si>
  <si>
    <t>Bhiwani</t>
  </si>
  <si>
    <t>Charkhi Dadri</t>
  </si>
  <si>
    <t>Faridabad</t>
  </si>
  <si>
    <t>Fatehabad</t>
  </si>
  <si>
    <t>Gurugram</t>
  </si>
  <si>
    <t>Hissar</t>
  </si>
  <si>
    <t>Jhajjar</t>
  </si>
  <si>
    <t>jind</t>
  </si>
  <si>
    <t>Kaithal</t>
  </si>
  <si>
    <t>karnal</t>
  </si>
  <si>
    <t>Kurukshetra</t>
  </si>
  <si>
    <t>Mahendergharh</t>
  </si>
  <si>
    <t>Mewat</t>
  </si>
  <si>
    <t>Palwal</t>
  </si>
  <si>
    <t>Panchkula</t>
  </si>
  <si>
    <t>Panipat</t>
  </si>
  <si>
    <t>Rewari</t>
  </si>
  <si>
    <t>Rohtak</t>
  </si>
  <si>
    <t>sirsa</t>
  </si>
  <si>
    <t>Sonipat</t>
  </si>
  <si>
    <t>Yamunanagar</t>
  </si>
  <si>
    <t>Cooks Uniform</t>
  </si>
  <si>
    <t>Milk Provision</t>
  </si>
  <si>
    <t>As per taste</t>
  </si>
  <si>
    <t>Milk</t>
  </si>
  <si>
    <t>200ml</t>
  </si>
  <si>
    <t>3 days In a Week</t>
  </si>
  <si>
    <t>cake</t>
  </si>
  <si>
    <t>toffes</t>
  </si>
  <si>
    <t>bnana, pea-nut,gifts</t>
  </si>
  <si>
    <t>1 Additional Director MDM</t>
  </si>
  <si>
    <t>2 Assistant Director</t>
  </si>
  <si>
    <t>3 Supdt.MDM</t>
  </si>
  <si>
    <t>4 Assistant</t>
  </si>
  <si>
    <t>5 District Elementary Education Officer</t>
  </si>
  <si>
    <t>6  Block Education Officer</t>
  </si>
  <si>
    <t xml:space="preserve">7 Clerk </t>
  </si>
  <si>
    <t>1 General Manager MDM</t>
  </si>
  <si>
    <t>2 Additional Manager MDM</t>
  </si>
  <si>
    <t>3 Monitoring Officers</t>
  </si>
  <si>
    <t>5 Data Entry Opertor</t>
  </si>
  <si>
    <t>6 Programme Executive</t>
  </si>
  <si>
    <t>7Account Executive</t>
  </si>
  <si>
    <t xml:space="preserve">   </t>
  </si>
  <si>
    <t>cs</t>
  </si>
  <si>
    <t>ss</t>
  </si>
  <si>
    <t>e-transfer</t>
  </si>
  <si>
    <t>cooks</t>
  </si>
  <si>
    <t>29/4/2019</t>
  </si>
  <si>
    <t>13/12/2019</t>
  </si>
  <si>
    <t>24/6/2019</t>
  </si>
  <si>
    <t>14/2/2020</t>
  </si>
  <si>
    <t>19/7/2019</t>
  </si>
  <si>
    <t>17/2/2020</t>
  </si>
  <si>
    <t>Milk Payment</t>
  </si>
  <si>
    <t>1 Day training at Block Level</t>
  </si>
  <si>
    <t>Training Book and Departmental C.D Played on Projector</t>
  </si>
  <si>
    <t>Department</t>
  </si>
  <si>
    <t>Biscuits, Fruit and Pakaged Juice</t>
  </si>
  <si>
    <t>0</t>
  </si>
  <si>
    <t>One Week at Block-Level according to Schedule</t>
  </si>
  <si>
    <t>Master Trainer given the training</t>
  </si>
  <si>
    <t>No</t>
  </si>
  <si>
    <t>Fare Labs Pvt Ltd Gurugram</t>
  </si>
  <si>
    <t>Ladoo, Biscuits etc.</t>
  </si>
  <si>
    <t>ballabgarh, faridabad</t>
  </si>
  <si>
    <t>Rallies natak, songs nukkad natak</t>
  </si>
  <si>
    <t>Fair Lab Pvt. Td. Gurugram</t>
  </si>
  <si>
    <t xml:space="preserve"> Cake, Cookies ,Laddos  </t>
  </si>
  <si>
    <t xml:space="preserve">nil </t>
  </si>
  <si>
    <t>on Sheet</t>
  </si>
  <si>
    <t>As per guidelines issued by department</t>
  </si>
  <si>
    <t>SMC</t>
  </si>
  <si>
    <t>Yes</t>
  </si>
  <si>
    <t>Booklet</t>
  </si>
  <si>
    <t>One Day</t>
  </si>
  <si>
    <t>Master Trainer</t>
  </si>
  <si>
    <t>Fair Lab Pvt. LTd. Gurugram</t>
  </si>
  <si>
    <t>ISKCON FOOD RELIEF FOUNDATION</t>
  </si>
  <si>
    <t>Iskcon food relief foundation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</si>
  <si>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</si>
  <si>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nukkad natak</t>
  </si>
  <si>
    <t>One day</t>
  </si>
  <si>
    <t>sept. monthand nov month</t>
  </si>
  <si>
    <t>Visual training and Lecture by Master trainers</t>
  </si>
  <si>
    <t>Biscuit, Fruits, Laddo</t>
  </si>
  <si>
    <t>AG Haryana</t>
  </si>
  <si>
    <t>N/A</t>
  </si>
  <si>
    <t>Name Of District</t>
  </si>
  <si>
    <t xml:space="preserve">  </t>
  </si>
  <si>
    <t>10.09.2019</t>
  </si>
  <si>
    <t>Visual &amp; Practical training by MT</t>
  </si>
  <si>
    <t>nil (As cooked meal is served by Iskcon fbd)</t>
  </si>
  <si>
    <t>NA</t>
  </si>
  <si>
    <t>Through Master Trainers</t>
  </si>
  <si>
    <t>one day training in Sep 2019</t>
  </si>
  <si>
    <t xml:space="preserve">by video on projector and training notes </t>
  </si>
  <si>
    <t>By Master Trainer at Block Level.</t>
  </si>
  <si>
    <t>Random</t>
  </si>
  <si>
    <t>ITC Lab Panchkula</t>
  </si>
  <si>
    <t>Karnal</t>
  </si>
  <si>
    <t>FARELABS FOOD ANALYSIS&amp;RESERCH LABORATORYGURGAON</t>
  </si>
  <si>
    <t>PALWAL</t>
  </si>
  <si>
    <t>Besan pinni, Milk Bottle, seasonal fruit , egg, hunny</t>
  </si>
  <si>
    <r>
      <t xml:space="preserve">CAKE,TOFFES, </t>
    </r>
    <r>
      <rPr>
        <i/>
        <sz val="11"/>
        <rFont val="Trebuchet MS"/>
        <family val="2"/>
      </rPr>
      <t xml:space="preserve">Biscuit </t>
    </r>
    <r>
      <rPr>
        <i/>
        <sz val="10"/>
        <rFont val="Trebuchet MS"/>
        <family val="2"/>
      </rPr>
      <t>ETC</t>
    </r>
  </si>
  <si>
    <t>ISKCON</t>
  </si>
  <si>
    <t>Isckon Food Relief  Foundation</t>
  </si>
  <si>
    <t>ISKCON FOOD RELIEF FOUNDATION PALWAL</t>
  </si>
  <si>
    <t>42Km.</t>
  </si>
  <si>
    <t xml:space="preserve">Isckon Food Relief Foundation </t>
  </si>
  <si>
    <t>FARE LABS PRIVATE LTD.</t>
  </si>
  <si>
    <t xml:space="preserve">Gurugram </t>
  </si>
  <si>
    <t>Iskcon Food Relief Foundation, Gurugram</t>
  </si>
  <si>
    <t>Iskcon Food Relief Foundation</t>
  </si>
  <si>
    <t>60KM</t>
  </si>
  <si>
    <t>MOHINDERGRH</t>
  </si>
  <si>
    <t>Dec.16</t>
  </si>
  <si>
    <t>Dispose</t>
  </si>
  <si>
    <t>YES</t>
  </si>
  <si>
    <t>M.Garh,Ateli,Kanina,N/Choudhary,Narnaul</t>
  </si>
  <si>
    <t>Nov.16</t>
  </si>
  <si>
    <t>NIL</t>
  </si>
  <si>
    <t>March, 2020</t>
  </si>
  <si>
    <t>Jan,2020</t>
  </si>
  <si>
    <t>Budget Released till 31.3.2020</t>
  </si>
  <si>
    <t>(For the Period 01.04.2019 to 31.3.2020</t>
  </si>
  <si>
    <t>During 01.04.2019 to 31.03.2020</t>
  </si>
  <si>
    <t>(As on 31.03.2020</t>
  </si>
  <si>
    <t>During 01.04.19 to 31.03.2020</t>
  </si>
  <si>
    <t>Rs 275/-( Rs 5.50/- per student)</t>
  </si>
  <si>
    <t xml:space="preserve"> Secretary Elementary Education 
for Additional Chief Secretary to Govt. Haryana
School Education Department, Chandigarh</t>
  </si>
  <si>
    <t>c</t>
  </si>
  <si>
    <t>Anticipated No. of Working Days (3-9)</t>
  </si>
  <si>
    <t>Flexi fund @ 5% for new interventions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</si>
</sst>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1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u/>
      <sz val="12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/>
      <sz val="14"/>
      <color indexed="8"/>
      <name val="Arial"/>
      <family val="2"/>
    </font>
    <font>
      <b/>
      <sz val="10"/>
      <color indexed="8"/>
      <name val="Calibri"/>
      <family val="2"/>
    </font>
    <font>
      <i/>
      <u/>
      <sz val="11"/>
      <name val="Arial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sz val="36"/>
      <name val="Arial"/>
      <family val="2"/>
    </font>
    <font>
      <sz val="2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Calibri"/>
      <family val="2"/>
    </font>
    <font>
      <i/>
      <sz val="10"/>
      <name val="Trebuchet MS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Cambria"/>
      <family val="1"/>
      <scheme val="maj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sz val="72"/>
      <name val="Arial"/>
      <family val="2"/>
    </font>
    <font>
      <b/>
      <sz val="72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u/>
      <sz val="18"/>
      <name val="Arial"/>
      <family val="2"/>
    </font>
    <font>
      <sz val="10"/>
      <name val="Times New Roman"/>
      <family val="1"/>
    </font>
    <font>
      <sz val="48"/>
      <name val="Arial"/>
      <family val="2"/>
    </font>
    <font>
      <sz val="12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0"/>
      <color indexed="8"/>
      <name val="Cambria"/>
      <family val="1"/>
    </font>
    <font>
      <i/>
      <sz val="11"/>
      <color indexed="8"/>
      <name val="Calibri"/>
      <family val="2"/>
    </font>
    <font>
      <b/>
      <i/>
      <sz val="10"/>
      <name val="Trebuchet MS"/>
      <family val="2"/>
      <charset val="1"/>
    </font>
    <font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sz val="10"/>
      <color indexed="8"/>
      <name val="Cambria"/>
      <family val="1"/>
    </font>
    <font>
      <sz val="10"/>
      <color theme="1"/>
      <name val="Trebuchet MS"/>
      <family val="2"/>
    </font>
    <font>
      <i/>
      <sz val="10"/>
      <color theme="1"/>
      <name val="Trebuchet MS"/>
      <family val="2"/>
    </font>
    <font>
      <sz val="10"/>
      <color indexed="8"/>
      <name val="Times New Roman"/>
      <family val="1"/>
    </font>
    <font>
      <i/>
      <sz val="10"/>
      <color theme="1"/>
      <name val="Cambria"/>
      <family val="1"/>
      <scheme val="major"/>
    </font>
    <font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Arial"/>
      <family val="2"/>
      <charset val="1"/>
    </font>
    <font>
      <sz val="10"/>
      <name val="Arial"/>
      <family val="2"/>
      <charset val="1"/>
    </font>
    <font>
      <sz val="18"/>
      <name val="Trebuchet MS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color theme="1"/>
      <name val="Bookman Old Style"/>
      <family val="1"/>
    </font>
    <font>
      <i/>
      <sz val="10"/>
      <name val="Trebuchet MS"/>
      <family val="2"/>
      <charset val="1"/>
    </font>
    <font>
      <i/>
      <sz val="12"/>
      <name val="Times New Roman"/>
      <family val="1"/>
    </font>
    <font>
      <i/>
      <sz val="10"/>
      <name val="Roman"/>
      <family val="1"/>
      <charset val="255"/>
    </font>
    <font>
      <i/>
      <sz val="11"/>
      <name val="Trebuchet MS"/>
      <family val="2"/>
    </font>
    <font>
      <sz val="11"/>
      <name val="Cambria"/>
      <family val="1"/>
      <scheme val="major"/>
    </font>
    <font>
      <sz val="11"/>
      <name val="Cambria"/>
      <family val="1"/>
      <charset val="1"/>
    </font>
    <font>
      <sz val="11"/>
      <name val="Times New Roman"/>
      <family val="1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2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Calibri"/>
      <family val="2"/>
    </font>
    <font>
      <sz val="10"/>
      <name val="Arial"/>
    </font>
    <font>
      <sz val="1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34">
    <xf numFmtId="0" fontId="0" fillId="0" borderId="0"/>
    <xf numFmtId="0" fontId="52" fillId="0" borderId="0"/>
    <xf numFmtId="0" fontId="52" fillId="0" borderId="0"/>
    <xf numFmtId="0" fontId="12" fillId="0" borderId="0"/>
    <xf numFmtId="0" fontId="12" fillId="0" borderId="0"/>
    <xf numFmtId="0" fontId="12" fillId="0" borderId="0"/>
    <xf numFmtId="0" fontId="68" fillId="0" borderId="0" applyNumberFormat="0" applyFill="0" applyBorder="0" applyAlignment="0" applyProtection="0"/>
    <xf numFmtId="0" fontId="6" fillId="0" borderId="0"/>
    <xf numFmtId="0" fontId="83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" fillId="0" borderId="0"/>
    <xf numFmtId="9" fontId="118" fillId="0" borderId="0" applyFont="0" applyFill="0" applyBorder="0" applyAlignment="0" applyProtection="0"/>
  </cellStyleXfs>
  <cellXfs count="1355">
    <xf numFmtId="0" fontId="0" fillId="0" borderId="0" xfId="0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quotePrefix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Border="1"/>
    <xf numFmtId="0" fontId="11" fillId="0" borderId="0" xfId="0" applyFont="1"/>
    <xf numFmtId="0" fontId="7" fillId="0" borderId="0" xfId="0" applyFont="1"/>
    <xf numFmtId="0" fontId="12" fillId="0" borderId="0" xfId="0" applyFont="1"/>
    <xf numFmtId="0" fontId="7" fillId="0" borderId="0" xfId="0" applyFont="1" applyBorder="1" applyAlignment="1">
      <alignment horizontal="right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0" fontId="12" fillId="0" borderId="0" xfId="0" applyFont="1" applyFill="1" applyBorder="1" applyAlignment="1">
      <alignment horizontal="left"/>
    </xf>
    <xf numFmtId="0" fontId="12" fillId="0" borderId="0" xfId="0" applyFont="1" applyBorder="1"/>
    <xf numFmtId="0" fontId="14" fillId="0" borderId="0" xfId="0" applyFont="1" applyAlignment="1">
      <alignment horizontal="center"/>
    </xf>
    <xf numFmtId="0" fontId="7" fillId="0" borderId="6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12" fillId="0" borderId="5" xfId="0" applyFont="1" applyBorder="1"/>
    <xf numFmtId="0" fontId="12" fillId="0" borderId="6" xfId="0" applyFont="1" applyBorder="1"/>
    <xf numFmtId="0" fontId="7" fillId="0" borderId="2" xfId="0" applyFont="1" applyBorder="1"/>
    <xf numFmtId="0" fontId="7" fillId="0" borderId="0" xfId="0" applyFont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 applyAlignment="1"/>
    <xf numFmtId="0" fontId="12" fillId="0" borderId="0" xfId="0" applyFont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16" fillId="0" borderId="0" xfId="0" applyFont="1" applyAlignment="1"/>
    <xf numFmtId="0" fontId="17" fillId="0" borderId="0" xfId="0" applyFont="1" applyAlignment="1"/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8" fillId="0" borderId="0" xfId="0" applyFont="1"/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top" wrapText="1"/>
    </xf>
    <xf numFmtId="0" fontId="18" fillId="0" borderId="2" xfId="0" applyFont="1" applyBorder="1"/>
    <xf numFmtId="0" fontId="18" fillId="0" borderId="2" xfId="0" applyFont="1" applyBorder="1" applyAlignment="1">
      <alignment horizontal="center"/>
    </xf>
    <xf numFmtId="0" fontId="20" fillId="0" borderId="0" xfId="0" applyFont="1"/>
    <xf numFmtId="0" fontId="18" fillId="0" borderId="0" xfId="0" applyFont="1" applyBorder="1"/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vertical="top" wrapText="1"/>
    </xf>
    <xf numFmtId="0" fontId="20" fillId="0" borderId="2" xfId="0" applyFont="1" applyFill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0" xfId="0" applyFont="1"/>
    <xf numFmtId="0" fontId="22" fillId="0" borderId="2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22" fillId="0" borderId="0" xfId="0" applyFont="1"/>
    <xf numFmtId="0" fontId="22" fillId="0" borderId="2" xfId="0" quotePrefix="1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wrapText="1"/>
    </xf>
    <xf numFmtId="0" fontId="12" fillId="0" borderId="0" xfId="0" quotePrefix="1" applyFont="1" applyBorder="1" applyAlignment="1">
      <alignment horizontal="center"/>
    </xf>
    <xf numFmtId="0" fontId="24" fillId="0" borderId="0" xfId="1" applyFont="1"/>
    <xf numFmtId="0" fontId="25" fillId="0" borderId="2" xfId="1" applyFont="1" applyBorder="1" applyAlignment="1">
      <alignment horizontal="center" vertical="top" wrapText="1"/>
    </xf>
    <xf numFmtId="0" fontId="52" fillId="0" borderId="0" xfId="1"/>
    <xf numFmtId="0" fontId="52" fillId="0" borderId="0" xfId="1" applyAlignment="1">
      <alignment horizontal="left"/>
    </xf>
    <xf numFmtId="0" fontId="26" fillId="0" borderId="0" xfId="1" applyFont="1" applyAlignment="1">
      <alignment horizontal="left"/>
    </xf>
    <xf numFmtId="0" fontId="52" fillId="0" borderId="7" xfId="1" applyBorder="1" applyAlignment="1">
      <alignment horizontal="center"/>
    </xf>
    <xf numFmtId="0" fontId="23" fillId="0" borderId="0" xfId="1" applyFont="1"/>
    <xf numFmtId="0" fontId="23" fillId="0" borderId="0" xfId="1" applyFont="1" applyAlignment="1">
      <alignment horizontal="center"/>
    </xf>
    <xf numFmtId="49" fontId="24" fillId="0" borderId="2" xfId="1" applyNumberFormat="1" applyFont="1" applyBorder="1" applyAlignment="1">
      <alignment vertical="top" wrapText="1"/>
    </xf>
    <xf numFmtId="0" fontId="52" fillId="0" borderId="2" xfId="1" applyBorder="1"/>
    <xf numFmtId="0" fontId="24" fillId="0" borderId="2" xfId="1" applyFont="1" applyBorder="1" applyAlignment="1">
      <alignment vertical="top" wrapText="1"/>
    </xf>
    <xf numFmtId="0" fontId="52" fillId="0" borderId="0" xfId="1" applyBorder="1"/>
    <xf numFmtId="0" fontId="7" fillId="0" borderId="0" xfId="0" applyFont="1" applyAlignment="1">
      <alignment vertical="top" wrapText="1"/>
    </xf>
    <xf numFmtId="0" fontId="27" fillId="0" borderId="3" xfId="1" applyFont="1" applyBorder="1" applyAlignment="1">
      <alignment horizontal="center" vertical="top" wrapText="1"/>
    </xf>
    <xf numFmtId="0" fontId="27" fillId="0" borderId="2" xfId="1" applyFont="1" applyBorder="1" applyAlignment="1">
      <alignment horizontal="center" vertical="top" wrapText="1"/>
    </xf>
    <xf numFmtId="0" fontId="23" fillId="0" borderId="0" xfId="1" applyFont="1" applyBorder="1" applyAlignment="1">
      <alignment horizontal="left"/>
    </xf>
    <xf numFmtId="0" fontId="12" fillId="0" borderId="0" xfId="3"/>
    <xf numFmtId="0" fontId="17" fillId="0" borderId="0" xfId="3" applyFont="1" applyAlignment="1">
      <alignment horizontal="center"/>
    </xf>
    <xf numFmtId="0" fontId="10" fillId="0" borderId="0" xfId="3" applyFont="1" applyAlignment="1">
      <alignment horizontal="center"/>
    </xf>
    <xf numFmtId="0" fontId="9" fillId="0" borderId="0" xfId="3" applyFont="1"/>
    <xf numFmtId="0" fontId="7" fillId="0" borderId="2" xfId="3" applyFont="1" applyBorder="1" applyAlignment="1">
      <alignment horizontal="center"/>
    </xf>
    <xf numFmtId="0" fontId="7" fillId="0" borderId="2" xfId="3" applyFont="1" applyBorder="1" applyAlignment="1">
      <alignment horizontal="center" vertical="top" wrapText="1"/>
    </xf>
    <xf numFmtId="0" fontId="7" fillId="0" borderId="4" xfId="3" applyFont="1" applyBorder="1" applyAlignment="1">
      <alignment horizontal="center" vertical="top" wrapText="1"/>
    </xf>
    <xf numFmtId="0" fontId="12" fillId="0" borderId="2" xfId="3" applyBorder="1" applyAlignment="1">
      <alignment horizontal="center"/>
    </xf>
    <xf numFmtId="0" fontId="12" fillId="0" borderId="2" xfId="3" applyBorder="1"/>
    <xf numFmtId="0" fontId="12" fillId="0" borderId="0" xfId="3" applyFill="1" applyBorder="1" applyAlignment="1">
      <alignment horizontal="left"/>
    </xf>
    <xf numFmtId="0" fontId="7" fillId="0" borderId="0" xfId="3" applyFont="1" applyBorder="1" applyAlignment="1">
      <alignment horizontal="center"/>
    </xf>
    <xf numFmtId="0" fontId="12" fillId="0" borderId="0" xfId="3" applyBorder="1"/>
    <xf numFmtId="0" fontId="11" fillId="0" borderId="0" xfId="3" applyFont="1"/>
    <xf numFmtId="0" fontId="7" fillId="0" borderId="0" xfId="3" applyFont="1"/>
    <xf numFmtId="0" fontId="8" fillId="0" borderId="0" xfId="3" applyFont="1" applyAlignment="1"/>
    <xf numFmtId="0" fontId="22" fillId="0" borderId="7" xfId="0" applyFont="1" applyBorder="1" applyAlignment="1"/>
    <xf numFmtId="0" fontId="7" fillId="0" borderId="6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2" fillId="0" borderId="8" xfId="0" applyFont="1" applyBorder="1"/>
    <xf numFmtId="0" fontId="7" fillId="0" borderId="9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1" fillId="0" borderId="0" xfId="0" applyFont="1" applyAlignment="1"/>
    <xf numFmtId="0" fontId="24" fillId="0" borderId="2" xfId="1" applyFont="1" applyBorder="1"/>
    <xf numFmtId="0" fontId="24" fillId="0" borderId="2" xfId="1" applyFont="1" applyBorder="1" applyAlignment="1">
      <alignment wrapText="1"/>
    </xf>
    <xf numFmtId="0" fontId="24" fillId="0" borderId="2" xfId="1" applyFont="1" applyBorder="1" applyAlignment="1"/>
    <xf numFmtId="0" fontId="24" fillId="0" borderId="0" xfId="1" applyFont="1" applyBorder="1"/>
    <xf numFmtId="0" fontId="7" fillId="0" borderId="10" xfId="0" applyFont="1" applyFill="1" applyBorder="1" applyAlignment="1">
      <alignment horizontal="center" vertical="top" wrapText="1"/>
    </xf>
    <xf numFmtId="0" fontId="22" fillId="0" borderId="0" xfId="0" applyFont="1" applyBorder="1" applyAlignment="1"/>
    <xf numFmtId="0" fontId="10" fillId="0" borderId="0" xfId="0" applyFont="1" applyAlignment="1"/>
    <xf numFmtId="0" fontId="15" fillId="0" borderId="0" xfId="0" applyFont="1" applyBorder="1"/>
    <xf numFmtId="0" fontId="29" fillId="0" borderId="0" xfId="1" applyFont="1"/>
    <xf numFmtId="0" fontId="52" fillId="0" borderId="2" xfId="1" applyBorder="1" applyAlignment="1">
      <alignment horizontal="center"/>
    </xf>
    <xf numFmtId="0" fontId="18" fillId="0" borderId="0" xfId="0" applyFont="1" applyBorder="1" applyAlignment="1"/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24" fillId="0" borderId="2" xfId="1" applyFont="1" applyBorder="1" applyAlignment="1">
      <alignment horizontal="center"/>
    </xf>
    <xf numFmtId="0" fontId="7" fillId="0" borderId="0" xfId="3" applyFont="1" applyBorder="1"/>
    <xf numFmtId="0" fontId="23" fillId="0" borderId="0" xfId="1" applyFont="1" applyBorder="1" applyAlignment="1">
      <alignment horizontal="center"/>
    </xf>
    <xf numFmtId="0" fontId="11" fillId="0" borderId="0" xfId="0" applyFont="1" applyBorder="1"/>
    <xf numFmtId="0" fontId="25" fillId="0" borderId="3" xfId="1" applyFont="1" applyBorder="1" applyAlignment="1">
      <alignment horizontal="center" vertical="top" wrapText="1"/>
    </xf>
    <xf numFmtId="0" fontId="11" fillId="0" borderId="2" xfId="0" applyFont="1" applyBorder="1"/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3" applyFont="1" applyAlignment="1">
      <alignment horizontal="center"/>
    </xf>
    <xf numFmtId="0" fontId="23" fillId="0" borderId="2" xfId="1" applyFont="1" applyBorder="1" applyAlignment="1">
      <alignment horizontal="center"/>
    </xf>
    <xf numFmtId="0" fontId="23" fillId="0" borderId="0" xfId="1" applyFont="1" applyAlignment="1">
      <alignment horizontal="center" vertical="top" wrapText="1"/>
    </xf>
    <xf numFmtId="0" fontId="23" fillId="0" borderId="2" xfId="1" applyFont="1" applyBorder="1" applyAlignment="1">
      <alignment horizontal="center" vertical="top" wrapText="1"/>
    </xf>
    <xf numFmtId="0" fontId="16" fillId="0" borderId="0" xfId="3" applyFont="1" applyAlignment="1"/>
    <xf numFmtId="0" fontId="22" fillId="0" borderId="0" xfId="0" applyFont="1" applyBorder="1" applyAlignment="1">
      <alignment horizontal="center"/>
    </xf>
    <xf numFmtId="0" fontId="11" fillId="0" borderId="7" xfId="0" applyFont="1" applyBorder="1" applyAlignment="1"/>
    <xf numFmtId="0" fontId="7" fillId="0" borderId="10" xfId="3" applyFont="1" applyFill="1" applyBorder="1" applyAlignment="1">
      <alignment horizontal="center" vertical="top" wrapText="1"/>
    </xf>
    <xf numFmtId="0" fontId="12" fillId="0" borderId="0" xfId="3" applyAlignment="1">
      <alignment horizontal="left"/>
    </xf>
    <xf numFmtId="0" fontId="11" fillId="0" borderId="0" xfId="3" applyFont="1" applyAlignment="1">
      <alignment vertical="top" wrapText="1"/>
    </xf>
    <xf numFmtId="0" fontId="19" fillId="0" borderId="0" xfId="0" applyFont="1" applyAlignment="1">
      <alignment horizontal="left"/>
    </xf>
    <xf numFmtId="0" fontId="7" fillId="0" borderId="8" xfId="0" applyFont="1" applyBorder="1" applyAlignment="1">
      <alignment horizontal="center" vertical="top" wrapText="1"/>
    </xf>
    <xf numFmtId="0" fontId="12" fillId="0" borderId="0" xfId="1" applyFont="1"/>
    <xf numFmtId="0" fontId="10" fillId="0" borderId="0" xfId="1" applyFont="1" applyAlignment="1">
      <alignment horizontal="center"/>
    </xf>
    <xf numFmtId="0" fontId="7" fillId="0" borderId="2" xfId="1" applyFont="1" applyBorder="1" applyAlignment="1">
      <alignment horizontal="center" vertical="top" wrapText="1"/>
    </xf>
    <xf numFmtId="0" fontId="12" fillId="0" borderId="2" xfId="1" applyFont="1" applyBorder="1"/>
    <xf numFmtId="0" fontId="7" fillId="0" borderId="2" xfId="1" applyFont="1" applyBorder="1"/>
    <xf numFmtId="0" fontId="12" fillId="0" borderId="2" xfId="1" applyFont="1" applyBorder="1" applyAlignment="1"/>
    <xf numFmtId="0" fontId="12" fillId="0" borderId="2" xfId="1" applyFont="1" applyBorder="1" applyAlignment="1">
      <alignment horizontal="center"/>
    </xf>
    <xf numFmtId="0" fontId="22" fillId="0" borderId="2" xfId="1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30" fillId="0" borderId="2" xfId="0" applyFont="1" applyBorder="1" applyAlignment="1">
      <alignment horizontal="center" vertical="top" wrapText="1"/>
    </xf>
    <xf numFmtId="0" fontId="31" fillId="0" borderId="0" xfId="0" applyFont="1" applyAlignment="1">
      <alignment vertical="top" wrapText="1"/>
    </xf>
    <xf numFmtId="0" fontId="12" fillId="0" borderId="2" xfId="0" applyFont="1" applyBorder="1" applyAlignment="1">
      <alignment wrapText="1"/>
    </xf>
    <xf numFmtId="0" fontId="32" fillId="0" borderId="3" xfId="1" applyFont="1" applyBorder="1" applyAlignment="1">
      <alignment horizontal="center" vertical="top" wrapText="1"/>
    </xf>
    <xf numFmtId="0" fontId="29" fillId="0" borderId="0" xfId="1" applyFont="1" applyAlignment="1">
      <alignment horizontal="center"/>
    </xf>
    <xf numFmtId="0" fontId="33" fillId="0" borderId="10" xfId="1" applyFont="1" applyBorder="1" applyAlignment="1">
      <alignment horizontal="center" wrapText="1"/>
    </xf>
    <xf numFmtId="0" fontId="33" fillId="0" borderId="1" xfId="1" applyFont="1" applyBorder="1" applyAlignment="1">
      <alignment horizontal="center"/>
    </xf>
    <xf numFmtId="0" fontId="7" fillId="0" borderId="11" xfId="3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/>
    </xf>
    <xf numFmtId="0" fontId="7" fillId="0" borderId="0" xfId="0" applyFont="1" applyBorder="1" applyAlignment="1"/>
    <xf numFmtId="0" fontId="0" fillId="0" borderId="0" xfId="0" applyAlignment="1">
      <alignment horizontal="center"/>
    </xf>
    <xf numFmtId="0" fontId="11" fillId="0" borderId="0" xfId="0" applyFont="1" applyBorder="1" applyAlignment="1"/>
    <xf numFmtId="0" fontId="27" fillId="0" borderId="5" xfId="1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35" fillId="0" borderId="0" xfId="1" applyFont="1" applyAlignment="1">
      <alignment horizontal="center"/>
    </xf>
    <xf numFmtId="0" fontId="12" fillId="0" borderId="0" xfId="3" applyFont="1"/>
    <xf numFmtId="0" fontId="7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top"/>
    </xf>
    <xf numFmtId="0" fontId="22" fillId="0" borderId="2" xfId="3" applyFont="1" applyBorder="1" applyAlignment="1">
      <alignment horizontal="center" wrapText="1"/>
    </xf>
    <xf numFmtId="0" fontId="22" fillId="0" borderId="0" xfId="0" applyFont="1" applyAlignment="1">
      <alignment horizontal="center" vertical="top" wrapText="1"/>
    </xf>
    <xf numFmtId="0" fontId="7" fillId="0" borderId="2" xfId="3" applyFont="1" applyBorder="1" applyAlignment="1">
      <alignment horizontal="left" vertical="center" wrapText="1"/>
    </xf>
    <xf numFmtId="0" fontId="7" fillId="0" borderId="2" xfId="3" applyFont="1" applyBorder="1" applyAlignment="1">
      <alignment horizontal="left" vertical="center"/>
    </xf>
    <xf numFmtId="0" fontId="13" fillId="0" borderId="2" xfId="3" applyFont="1" applyBorder="1" applyAlignment="1">
      <alignment horizontal="left" vertical="center" wrapText="1"/>
    </xf>
    <xf numFmtId="0" fontId="12" fillId="0" borderId="0" xfId="4"/>
    <xf numFmtId="0" fontId="11" fillId="0" borderId="0" xfId="4" applyFont="1" applyAlignment="1"/>
    <xf numFmtId="0" fontId="17" fillId="0" borderId="0" xfId="4" applyFont="1" applyAlignment="1"/>
    <xf numFmtId="0" fontId="9" fillId="0" borderId="0" xfId="4" applyFont="1"/>
    <xf numFmtId="0" fontId="22" fillId="0" borderId="2" xfId="4" applyFont="1" applyBorder="1" applyAlignment="1">
      <alignment horizontal="center" vertical="top" wrapText="1"/>
    </xf>
    <xf numFmtId="0" fontId="22" fillId="0" borderId="0" xfId="4" applyFont="1"/>
    <xf numFmtId="0" fontId="22" fillId="0" borderId="2" xfId="4" applyFont="1" applyBorder="1"/>
    <xf numFmtId="0" fontId="22" fillId="0" borderId="0" xfId="4" applyFont="1" applyBorder="1"/>
    <xf numFmtId="0" fontId="22" fillId="0" borderId="5" xfId="4" applyFont="1" applyBorder="1" applyAlignment="1">
      <alignment horizontal="center" vertical="top" wrapText="1"/>
    </xf>
    <xf numFmtId="0" fontId="22" fillId="0" borderId="9" xfId="4" applyFont="1" applyBorder="1" applyAlignment="1">
      <alignment horizontal="center" vertical="top" wrapText="1"/>
    </xf>
    <xf numFmtId="0" fontId="22" fillId="0" borderId="6" xfId="4" applyFont="1" applyBorder="1" applyAlignment="1">
      <alignment horizontal="center" vertical="top" wrapText="1"/>
    </xf>
    <xf numFmtId="0" fontId="7" fillId="0" borderId="0" xfId="4" applyFont="1"/>
    <xf numFmtId="0" fontId="22" fillId="0" borderId="2" xfId="4" applyFont="1" applyBorder="1" applyAlignment="1">
      <alignment horizontal="center"/>
    </xf>
    <xf numFmtId="0" fontId="7" fillId="0" borderId="2" xfId="4" applyFont="1" applyBorder="1"/>
    <xf numFmtId="0" fontId="7" fillId="0" borderId="2" xfId="4" applyFont="1" applyBorder="1" applyAlignment="1">
      <alignment horizontal="center"/>
    </xf>
    <xf numFmtId="0" fontId="7" fillId="0" borderId="2" xfId="4" applyFont="1" applyBorder="1" applyAlignment="1">
      <alignment horizontal="left"/>
    </xf>
    <xf numFmtId="0" fontId="12" fillId="0" borderId="2" xfId="4" applyBorder="1"/>
    <xf numFmtId="0" fontId="7" fillId="0" borderId="2" xfId="4" applyFont="1" applyBorder="1" applyAlignment="1">
      <alignment horizontal="left" wrapText="1"/>
    </xf>
    <xf numFmtId="0" fontId="12" fillId="0" borderId="0" xfId="4" applyFill="1" applyBorder="1" applyAlignment="1">
      <alignment horizontal="left"/>
    </xf>
    <xf numFmtId="0" fontId="12" fillId="0" borderId="0" xfId="4" applyAlignment="1">
      <alignment horizontal="left"/>
    </xf>
    <xf numFmtId="0" fontId="11" fillId="0" borderId="0" xfId="4" applyFont="1"/>
    <xf numFmtId="0" fontId="12" fillId="0" borderId="0" xfId="5"/>
    <xf numFmtId="0" fontId="8" fillId="0" borderId="0" xfId="5" applyFont="1" applyAlignment="1">
      <alignment horizontal="right"/>
    </xf>
    <xf numFmtId="0" fontId="9" fillId="0" borderId="0" xfId="5" applyFont="1" applyAlignment="1">
      <alignment horizontal="right"/>
    </xf>
    <xf numFmtId="0" fontId="20" fillId="0" borderId="2" xfId="5" applyFont="1" applyBorder="1" applyAlignment="1">
      <alignment horizontal="center" vertical="top" wrapText="1"/>
    </xf>
    <xf numFmtId="0" fontId="20" fillId="0" borderId="2" xfId="5" applyFont="1" applyBorder="1" applyAlignment="1">
      <alignment horizontal="center" vertical="center" wrapText="1"/>
    </xf>
    <xf numFmtId="0" fontId="7" fillId="0" borderId="2" xfId="5" applyFont="1" applyBorder="1" applyAlignment="1">
      <alignment horizontal="center" vertical="center"/>
    </xf>
    <xf numFmtId="0" fontId="18" fillId="0" borderId="2" xfId="5" applyFont="1" applyBorder="1" applyAlignment="1">
      <alignment horizontal="left" vertical="top" wrapText="1"/>
    </xf>
    <xf numFmtId="0" fontId="18" fillId="0" borderId="2" xfId="5" applyFont="1" applyBorder="1" applyAlignment="1">
      <alignment horizontal="center" vertical="top" wrapText="1"/>
    </xf>
    <xf numFmtId="0" fontId="18" fillId="0" borderId="0" xfId="5" applyFont="1" applyAlignment="1">
      <alignment horizontal="left"/>
    </xf>
    <xf numFmtId="0" fontId="54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/>
    <xf numFmtId="0" fontId="40" fillId="0" borderId="0" xfId="0" applyFont="1" applyBorder="1" applyAlignment="1"/>
    <xf numFmtId="0" fontId="40" fillId="0" borderId="1" xfId="0" applyFont="1" applyBorder="1" applyAlignment="1">
      <alignment vertical="top" wrapText="1"/>
    </xf>
    <xf numFmtId="0" fontId="40" fillId="3" borderId="1" xfId="0" applyFont="1" applyFill="1" applyBorder="1" applyAlignment="1">
      <alignment vertical="center" wrapText="1"/>
    </xf>
    <xf numFmtId="0" fontId="41" fillId="0" borderId="2" xfId="0" quotePrefix="1" applyFont="1" applyBorder="1" applyAlignment="1">
      <alignment horizontal="center" vertical="top" wrapText="1"/>
    </xf>
    <xf numFmtId="0" fontId="55" fillId="0" borderId="0" xfId="0" applyFont="1"/>
    <xf numFmtId="0" fontId="7" fillId="0" borderId="0" xfId="1" applyFont="1"/>
    <xf numFmtId="0" fontId="7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/>
    </xf>
    <xf numFmtId="0" fontId="22" fillId="0" borderId="0" xfId="1" applyFont="1" applyAlignment="1">
      <alignment horizontal="left"/>
    </xf>
    <xf numFmtId="0" fontId="11" fillId="0" borderId="0" xfId="1" applyFont="1"/>
    <xf numFmtId="0" fontId="7" fillId="0" borderId="0" xfId="1" applyFont="1" applyAlignment="1"/>
    <xf numFmtId="0" fontId="7" fillId="0" borderId="7" xfId="1" applyFont="1" applyBorder="1" applyAlignment="1"/>
    <xf numFmtId="0" fontId="7" fillId="0" borderId="0" xfId="1" applyFont="1" applyBorder="1" applyAlignment="1"/>
    <xf numFmtId="0" fontId="7" fillId="0" borderId="0" xfId="1" applyFont="1" applyBorder="1"/>
    <xf numFmtId="0" fontId="7" fillId="0" borderId="0" xfId="1" applyFont="1" applyBorder="1" applyAlignment="1">
      <alignment horizontal="center" vertical="top" wrapText="1"/>
    </xf>
    <xf numFmtId="0" fontId="20" fillId="0" borderId="0" xfId="1" applyFont="1" applyBorder="1" applyAlignment="1">
      <alignment horizontal="left"/>
    </xf>
    <xf numFmtId="0" fontId="41" fillId="0" borderId="2" xfId="0" applyFont="1" applyBorder="1" applyAlignment="1">
      <alignment horizontal="center" vertical="top" wrapText="1"/>
    </xf>
    <xf numFmtId="0" fontId="7" fillId="0" borderId="2" xfId="1" applyFont="1" applyBorder="1" applyAlignment="1"/>
    <xf numFmtId="0" fontId="18" fillId="0" borderId="0" xfId="1" applyFont="1" applyBorder="1" applyAlignment="1"/>
    <xf numFmtId="0" fontId="7" fillId="0" borderId="2" xfId="1" applyFont="1" applyBorder="1" applyAlignment="1">
      <alignment vertical="top" wrapText="1"/>
    </xf>
    <xf numFmtId="0" fontId="7" fillId="0" borderId="0" xfId="1" applyFont="1" applyAlignment="1">
      <alignment vertical="top" wrapText="1"/>
    </xf>
    <xf numFmtId="0" fontId="22" fillId="0" borderId="0" xfId="1" applyFont="1"/>
    <xf numFmtId="0" fontId="20" fillId="0" borderId="0" xfId="1" applyFont="1" applyBorder="1" applyAlignment="1">
      <alignment wrapText="1"/>
    </xf>
    <xf numFmtId="0" fontId="7" fillId="3" borderId="2" xfId="1" quotePrefix="1" applyFont="1" applyFill="1" applyBorder="1" applyAlignment="1">
      <alignment horizontal="center" vertical="center" wrapText="1"/>
    </xf>
    <xf numFmtId="0" fontId="22" fillId="3" borderId="3" xfId="1" quotePrefix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37" fillId="0" borderId="0" xfId="0" applyFont="1" applyAlignment="1"/>
    <xf numFmtId="0" fontId="38" fillId="0" borderId="0" xfId="0" applyFont="1" applyAlignment="1"/>
    <xf numFmtId="0" fontId="41" fillId="0" borderId="0" xfId="0" applyFont="1" applyBorder="1" applyAlignment="1"/>
    <xf numFmtId="0" fontId="40" fillId="0" borderId="2" xfId="0" applyFont="1" applyBorder="1" applyAlignment="1">
      <alignment horizontal="center" vertical="top" wrapText="1"/>
    </xf>
    <xf numFmtId="0" fontId="53" fillId="0" borderId="2" xfId="0" applyFont="1" applyBorder="1" applyAlignment="1">
      <alignment horizontal="center" vertical="top" wrapText="1"/>
    </xf>
    <xf numFmtId="0" fontId="56" fillId="0" borderId="0" xfId="0" applyFont="1" applyBorder="1" applyAlignment="1">
      <alignment vertical="top"/>
    </xf>
    <xf numFmtId="0" fontId="57" fillId="0" borderId="2" xfId="0" applyFont="1" applyBorder="1" applyAlignment="1">
      <alignment vertical="top" wrapText="1"/>
    </xf>
    <xf numFmtId="0" fontId="54" fillId="0" borderId="2" xfId="0" applyFont="1" applyBorder="1" applyAlignment="1">
      <alignment horizontal="center"/>
    </xf>
    <xf numFmtId="0" fontId="58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62" fillId="0" borderId="2" xfId="0" applyFont="1" applyBorder="1" applyAlignment="1">
      <alignment vertical="top" wrapText="1"/>
    </xf>
    <xf numFmtId="0" fontId="62" fillId="0" borderId="2" xfId="0" applyFont="1" applyBorder="1" applyAlignment="1">
      <alignment horizontal="center" vertical="top" wrapText="1"/>
    </xf>
    <xf numFmtId="0" fontId="53" fillId="0" borderId="0" xfId="0" applyFont="1"/>
    <xf numFmtId="0" fontId="63" fillId="0" borderId="2" xfId="0" applyFont="1" applyBorder="1" applyAlignment="1">
      <alignment vertical="center" wrapText="1"/>
    </xf>
    <xf numFmtId="0" fontId="63" fillId="0" borderId="2" xfId="0" applyFont="1" applyBorder="1" applyAlignment="1">
      <alignment horizontal="left" vertical="center" wrapText="1" indent="2"/>
    </xf>
    <xf numFmtId="0" fontId="63" fillId="0" borderId="0" xfId="0" applyFont="1" applyBorder="1" applyAlignment="1">
      <alignment horizontal="left" vertical="center" wrapText="1" indent="2"/>
    </xf>
    <xf numFmtId="0" fontId="63" fillId="0" borderId="0" xfId="0" applyFont="1" applyBorder="1" applyAlignment="1">
      <alignment vertical="center" wrapText="1"/>
    </xf>
    <xf numFmtId="0" fontId="53" fillId="0" borderId="2" xfId="0" applyFont="1" applyBorder="1" applyAlignment="1">
      <alignment vertical="top" wrapText="1"/>
    </xf>
    <xf numFmtId="0" fontId="53" fillId="0" borderId="5" xfId="0" applyFont="1" applyBorder="1" applyAlignment="1">
      <alignment horizontal="center" vertical="top" wrapText="1"/>
    </xf>
    <xf numFmtId="0" fontId="63" fillId="0" borderId="5" xfId="0" applyFont="1" applyBorder="1" applyAlignment="1">
      <alignment vertical="center" wrapText="1"/>
    </xf>
    <xf numFmtId="0" fontId="53" fillId="0" borderId="2" xfId="0" applyFont="1" applyBorder="1"/>
    <xf numFmtId="0" fontId="63" fillId="0" borderId="2" xfId="0" applyFont="1" applyBorder="1" applyAlignment="1">
      <alignment horizontal="center" vertical="center" wrapText="1"/>
    </xf>
    <xf numFmtId="0" fontId="10" fillId="0" borderId="0" xfId="1" applyFont="1" applyAlignment="1"/>
    <xf numFmtId="0" fontId="37" fillId="0" borderId="0" xfId="0" applyFont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64" fillId="0" borderId="2" xfId="0" applyFont="1" applyBorder="1"/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57" fillId="0" borderId="3" xfId="0" applyFont="1" applyBorder="1" applyAlignment="1">
      <alignment horizontal="center" vertical="top" wrapText="1"/>
    </xf>
    <xf numFmtId="0" fontId="57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top"/>
    </xf>
    <xf numFmtId="0" fontId="20" fillId="0" borderId="0" xfId="0" applyFont="1" applyBorder="1" applyAlignment="1">
      <alignment horizontal="center"/>
    </xf>
    <xf numFmtId="0" fontId="12" fillId="3" borderId="0" xfId="1" applyFont="1" applyFill="1"/>
    <xf numFmtId="0" fontId="10" fillId="3" borderId="0" xfId="1" applyFont="1" applyFill="1" applyAlignment="1"/>
    <xf numFmtId="0" fontId="22" fillId="3" borderId="2" xfId="1" applyFont="1" applyFill="1" applyBorder="1" applyAlignment="1">
      <alignment horizontal="center"/>
    </xf>
    <xf numFmtId="0" fontId="12" fillId="3" borderId="0" xfId="0" applyFont="1" applyFill="1"/>
    <xf numFmtId="0" fontId="12" fillId="3" borderId="2" xfId="0" applyFont="1" applyFill="1" applyBorder="1" applyAlignment="1">
      <alignment horizontal="center"/>
    </xf>
    <xf numFmtId="0" fontId="12" fillId="3" borderId="2" xfId="0" applyFont="1" applyFill="1" applyBorder="1"/>
    <xf numFmtId="0" fontId="12" fillId="3" borderId="2" xfId="0" quotePrefix="1" applyFont="1" applyFill="1" applyBorder="1" applyAlignment="1">
      <alignment horizontal="center"/>
    </xf>
    <xf numFmtId="0" fontId="12" fillId="3" borderId="0" xfId="0" applyFont="1" applyFill="1" applyBorder="1"/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/>
    <xf numFmtId="0" fontId="7" fillId="3" borderId="0" xfId="0" applyFont="1" applyFill="1"/>
    <xf numFmtId="0" fontId="7" fillId="0" borderId="0" xfId="3" applyFont="1" applyAlignment="1"/>
    <xf numFmtId="0" fontId="22" fillId="0" borderId="0" xfId="3" applyFont="1" applyAlignment="1">
      <alignment horizontal="right"/>
    </xf>
    <xf numFmtId="0" fontId="15" fillId="0" borderId="2" xfId="0" applyFont="1" applyBorder="1" applyAlignment="1">
      <alignment horizontal="center"/>
    </xf>
    <xf numFmtId="0" fontId="53" fillId="0" borderId="2" xfId="1" applyFont="1" applyBorder="1"/>
    <xf numFmtId="0" fontId="62" fillId="0" borderId="2" xfId="1" applyFont="1" applyBorder="1"/>
    <xf numFmtId="0" fontId="53" fillId="0" borderId="0" xfId="1" applyFont="1" applyBorder="1"/>
    <xf numFmtId="0" fontId="53" fillId="0" borderId="2" xfId="1" applyFont="1" applyBorder="1" applyAlignment="1">
      <alignment horizontal="center"/>
    </xf>
    <xf numFmtId="0" fontId="39" fillId="3" borderId="0" xfId="0" applyFont="1" applyFill="1"/>
    <xf numFmtId="0" fontId="53" fillId="3" borderId="2" xfId="0" applyFont="1" applyFill="1" applyBorder="1" applyAlignment="1">
      <alignment horizontal="center" vertical="top" wrapText="1"/>
    </xf>
    <xf numFmtId="0" fontId="40" fillId="3" borderId="2" xfId="0" applyFont="1" applyFill="1" applyBorder="1" applyAlignment="1">
      <alignment horizontal="center" vertical="top" wrapText="1"/>
    </xf>
    <xf numFmtId="0" fontId="0" fillId="3" borderId="0" xfId="0" applyFill="1"/>
    <xf numFmtId="0" fontId="54" fillId="0" borderId="1" xfId="0" applyFont="1" applyBorder="1" applyAlignment="1">
      <alignment horizontal="center"/>
    </xf>
    <xf numFmtId="0" fontId="52" fillId="0" borderId="2" xfId="0" applyFont="1" applyBorder="1" applyAlignment="1">
      <alignment horizontal="center"/>
    </xf>
    <xf numFmtId="0" fontId="39" fillId="0" borderId="2" xfId="0" quotePrefix="1" applyFont="1" applyBorder="1" applyAlignment="1">
      <alignment horizontal="center" vertical="top" wrapText="1"/>
    </xf>
    <xf numFmtId="0" fontId="41" fillId="0" borderId="3" xfId="0" applyFont="1" applyBorder="1" applyAlignment="1">
      <alignment horizontal="center" vertical="top" wrapText="1"/>
    </xf>
    <xf numFmtId="0" fontId="15" fillId="3" borderId="0" xfId="0" applyFont="1" applyFill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45" fillId="0" borderId="0" xfId="0" applyFont="1" applyAlignment="1"/>
    <xf numFmtId="0" fontId="20" fillId="0" borderId="0" xfId="0" applyFont="1" applyAlignment="1"/>
    <xf numFmtId="0" fontId="53" fillId="0" borderId="2" xfId="0" applyFont="1" applyBorder="1" applyAlignment="1">
      <alignment horizontal="center" vertical="top" wrapText="1"/>
    </xf>
    <xf numFmtId="0" fontId="37" fillId="0" borderId="0" xfId="0" applyFont="1" applyAlignment="1">
      <alignment horizontal="center"/>
    </xf>
    <xf numFmtId="0" fontId="40" fillId="0" borderId="1" xfId="0" applyFont="1" applyBorder="1" applyAlignment="1">
      <alignment horizontal="center" vertical="top" wrapText="1"/>
    </xf>
    <xf numFmtId="0" fontId="12" fillId="3" borderId="5" xfId="0" applyFont="1" applyFill="1" applyBorder="1" applyAlignment="1"/>
    <xf numFmtId="0" fontId="40" fillId="3" borderId="1" xfId="0" applyFont="1" applyFill="1" applyBorder="1" applyAlignment="1">
      <alignment horizontal="center" vertical="top" wrapText="1"/>
    </xf>
    <xf numFmtId="0" fontId="7" fillId="0" borderId="0" xfId="2" applyFont="1"/>
    <xf numFmtId="0" fontId="7" fillId="0" borderId="0" xfId="2" applyFont="1" applyAlignment="1">
      <alignment horizontal="center" vertical="top" wrapText="1"/>
    </xf>
    <xf numFmtId="0" fontId="7" fillId="0" borderId="0" xfId="2" applyFont="1" applyAlignment="1"/>
    <xf numFmtId="0" fontId="7" fillId="0" borderId="0" xfId="2" applyFont="1" applyAlignment="1">
      <alignment horizontal="center"/>
    </xf>
    <xf numFmtId="0" fontId="37" fillId="3" borderId="0" xfId="0" applyFont="1" applyFill="1" applyAlignment="1">
      <alignment horizontal="center"/>
    </xf>
    <xf numFmtId="0" fontId="41" fillId="3" borderId="2" xfId="0" quotePrefix="1" applyFont="1" applyFill="1" applyBorder="1" applyAlignment="1">
      <alignment horizontal="center" vertical="top" wrapText="1"/>
    </xf>
    <xf numFmtId="0" fontId="19" fillId="0" borderId="0" xfId="3" applyFont="1" applyAlignment="1">
      <alignment horizontal="left"/>
    </xf>
    <xf numFmtId="0" fontId="7" fillId="0" borderId="0" xfId="3" applyFont="1" applyAlignment="1">
      <alignment horizontal="center"/>
    </xf>
    <xf numFmtId="0" fontId="7" fillId="0" borderId="0" xfId="3" applyFont="1" applyAlignment="1">
      <alignment horizontal="left"/>
    </xf>
    <xf numFmtId="0" fontId="12" fillId="0" borderId="2" xfId="3" applyFont="1" applyBorder="1"/>
    <xf numFmtId="0" fontId="12" fillId="0" borderId="0" xfId="3" applyFont="1" applyBorder="1"/>
    <xf numFmtId="0" fontId="12" fillId="0" borderId="2" xfId="3" applyFont="1" applyBorder="1" applyAlignment="1">
      <alignment horizontal="center"/>
    </xf>
    <xf numFmtId="0" fontId="12" fillId="0" borderId="2" xfId="3" quotePrefix="1" applyFont="1" applyBorder="1" applyAlignment="1">
      <alignment horizontal="center"/>
    </xf>
    <xf numFmtId="0" fontId="7" fillId="0" borderId="2" xfId="3" applyFont="1" applyBorder="1"/>
    <xf numFmtId="0" fontId="52" fillId="0" borderId="0" xfId="1" applyBorder="1" applyAlignment="1">
      <alignment horizontal="center"/>
    </xf>
    <xf numFmtId="0" fontId="22" fillId="0" borderId="3" xfId="0" applyFont="1" applyBorder="1" applyAlignment="1">
      <alignment horizontal="center" vertical="top" wrapText="1"/>
    </xf>
    <xf numFmtId="0" fontId="26" fillId="0" borderId="2" xfId="1" applyFont="1" applyBorder="1" applyAlignment="1">
      <alignment horizontal="center" vertical="center" wrapText="1"/>
    </xf>
    <xf numFmtId="0" fontId="63" fillId="0" borderId="2" xfId="0" applyFont="1" applyBorder="1" applyAlignment="1">
      <alignment vertical="center"/>
    </xf>
    <xf numFmtId="0" fontId="40" fillId="0" borderId="1" xfId="0" applyFont="1" applyBorder="1" applyAlignment="1">
      <alignment vertical="center" wrapText="1"/>
    </xf>
    <xf numFmtId="0" fontId="17" fillId="3" borderId="0" xfId="0" applyFont="1" applyFill="1"/>
    <xf numFmtId="0" fontId="15" fillId="0" borderId="2" xfId="3" applyFont="1" applyBorder="1" applyAlignment="1">
      <alignment horizontal="center" vertical="top" wrapText="1"/>
    </xf>
    <xf numFmtId="0" fontId="22" fillId="0" borderId="2" xfId="3" applyFont="1" applyBorder="1" applyAlignment="1">
      <alignment horizontal="center" vertical="top" wrapText="1"/>
    </xf>
    <xf numFmtId="0" fontId="22" fillId="0" borderId="5" xfId="3" applyFont="1" applyBorder="1" applyAlignment="1">
      <alignment horizontal="center" vertical="top" wrapText="1"/>
    </xf>
    <xf numFmtId="0" fontId="22" fillId="0" borderId="4" xfId="3" applyFont="1" applyBorder="1" applyAlignment="1">
      <alignment horizontal="center" vertical="top" wrapText="1"/>
    </xf>
    <xf numFmtId="0" fontId="22" fillId="3" borderId="2" xfId="0" applyFont="1" applyFill="1" applyBorder="1" applyAlignment="1">
      <alignment horizontal="center" vertical="top" wrapText="1"/>
    </xf>
    <xf numFmtId="0" fontId="32" fillId="0" borderId="2" xfId="1" applyFont="1" applyBorder="1" applyAlignment="1">
      <alignment horizontal="center" vertical="top" wrapText="1"/>
    </xf>
    <xf numFmtId="0" fontId="49" fillId="0" borderId="0" xfId="1" applyFont="1" applyAlignment="1">
      <alignment horizontal="center"/>
    </xf>
    <xf numFmtId="0" fontId="32" fillId="0" borderId="2" xfId="1" applyFont="1" applyBorder="1" applyAlignment="1">
      <alignment horizontal="center"/>
    </xf>
    <xf numFmtId="0" fontId="40" fillId="3" borderId="12" xfId="0" applyFont="1" applyFill="1" applyBorder="1" applyAlignment="1">
      <alignment horizontal="center" vertical="top" wrapText="1"/>
    </xf>
    <xf numFmtId="0" fontId="41" fillId="0" borderId="5" xfId="0" quotePrefix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/>
    </xf>
    <xf numFmtId="0" fontId="10" fillId="0" borderId="0" xfId="1" applyFont="1" applyAlignment="1"/>
    <xf numFmtId="0" fontId="12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20" fillId="0" borderId="2" xfId="5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7" fillId="0" borderId="2" xfId="1" applyFont="1" applyBorder="1" applyAlignment="1">
      <alignment horizontal="center" vertical="top" wrapText="1"/>
    </xf>
    <xf numFmtId="0" fontId="13" fillId="3" borderId="0" xfId="0" applyFont="1" applyFill="1" applyAlignment="1">
      <alignment wrapText="1"/>
    </xf>
    <xf numFmtId="0" fontId="12" fillId="0" borderId="0" xfId="3" applyAlignment="1">
      <alignment horizontal="center"/>
    </xf>
    <xf numFmtId="0" fontId="68" fillId="0" borderId="2" xfId="6" applyBorder="1"/>
    <xf numFmtId="0" fontId="68" fillId="0" borderId="2" xfId="6" applyBorder="1" applyAlignment="1">
      <alignment horizontal="left"/>
    </xf>
    <xf numFmtId="0" fontId="68" fillId="0" borderId="2" xfId="6" applyFill="1" applyBorder="1"/>
    <xf numFmtId="0" fontId="54" fillId="0" borderId="0" xfId="3" applyFont="1" applyAlignment="1">
      <alignment horizontal="center"/>
    </xf>
    <xf numFmtId="0" fontId="39" fillId="0" borderId="0" xfId="3" applyFont="1"/>
    <xf numFmtId="0" fontId="40" fillId="0" borderId="0" xfId="3" applyFont="1"/>
    <xf numFmtId="0" fontId="12" fillId="0" borderId="0" xfId="3" applyAlignment="1">
      <alignment horizontal="right"/>
    </xf>
    <xf numFmtId="0" fontId="67" fillId="3" borderId="2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12" fillId="0" borderId="2" xfId="3" applyBorder="1" applyAlignment="1">
      <alignment horizontal="center" vertical="center" wrapText="1"/>
    </xf>
    <xf numFmtId="0" fontId="12" fillId="3" borderId="2" xfId="3" applyFill="1" applyBorder="1" applyAlignment="1">
      <alignment horizontal="center" vertical="center" wrapText="1"/>
    </xf>
    <xf numFmtId="0" fontId="66" fillId="3" borderId="2" xfId="3" applyFont="1" applyFill="1" applyBorder="1" applyAlignment="1">
      <alignment horizontal="center" vertical="center" wrapText="1"/>
    </xf>
    <xf numFmtId="0" fontId="12" fillId="3" borderId="2" xfId="3" applyFill="1" applyBorder="1"/>
    <xf numFmtId="0" fontId="53" fillId="0" borderId="0" xfId="3" applyFont="1" applyAlignment="1">
      <alignment horizontal="center"/>
    </xf>
    <xf numFmtId="0" fontId="12" fillId="0" borderId="0" xfId="3" applyAlignment="1">
      <alignment vertical="center"/>
    </xf>
    <xf numFmtId="0" fontId="63" fillId="0" borderId="0" xfId="3" applyFont="1" applyAlignment="1">
      <alignment horizontal="left" vertical="center"/>
    </xf>
    <xf numFmtId="0" fontId="63" fillId="0" borderId="0" xfId="3" applyFont="1" applyAlignment="1">
      <alignment vertical="center"/>
    </xf>
    <xf numFmtId="0" fontId="7" fillId="0" borderId="0" xfId="7" applyFont="1"/>
    <xf numFmtId="0" fontId="7" fillId="3" borderId="2" xfId="0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horizontal="right"/>
    </xf>
    <xf numFmtId="0" fontId="70" fillId="0" borderId="2" xfId="0" applyFont="1" applyBorder="1" applyAlignment="1">
      <alignment horizontal="center" vertical="center"/>
    </xf>
    <xf numFmtId="0" fontId="70" fillId="0" borderId="2" xfId="0" applyFont="1" applyBorder="1" applyAlignment="1">
      <alignment horizontal="center" vertical="center" wrapText="1"/>
    </xf>
    <xf numFmtId="0" fontId="71" fillId="0" borderId="2" xfId="0" applyFont="1" applyBorder="1" applyAlignment="1">
      <alignment horizontal="center" vertical="center" wrapText="1"/>
    </xf>
    <xf numFmtId="0" fontId="70" fillId="0" borderId="2" xfId="0" applyFont="1" applyBorder="1" applyAlignment="1">
      <alignment horizontal="center" vertical="top" wrapText="1"/>
    </xf>
    <xf numFmtId="0" fontId="70" fillId="0" borderId="2" xfId="0" applyFont="1" applyBorder="1" applyAlignment="1">
      <alignment horizontal="center"/>
    </xf>
    <xf numFmtId="0" fontId="71" fillId="0" borderId="2" xfId="0" applyFont="1" applyBorder="1" applyAlignment="1">
      <alignment horizontal="center" vertical="top" wrapText="1"/>
    </xf>
    <xf numFmtId="0" fontId="22" fillId="3" borderId="0" xfId="0" applyFont="1" applyFill="1"/>
    <xf numFmtId="0" fontId="12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2" fillId="0" borderId="0" xfId="0" applyFont="1"/>
    <xf numFmtId="0" fontId="75" fillId="3" borderId="0" xfId="0" applyFont="1" applyFill="1"/>
    <xf numFmtId="0" fontId="74" fillId="3" borderId="0" xfId="0" applyFont="1" applyFill="1" applyBorder="1" applyAlignment="1">
      <alignment horizontal="right"/>
    </xf>
    <xf numFmtId="0" fontId="74" fillId="3" borderId="0" xfId="0" applyFont="1" applyFill="1" applyBorder="1" applyAlignment="1">
      <alignment horizontal="right"/>
    </xf>
    <xf numFmtId="0" fontId="74" fillId="3" borderId="2" xfId="0" applyFont="1" applyFill="1" applyBorder="1" applyAlignment="1">
      <alignment horizontal="center" vertical="top" wrapText="1"/>
    </xf>
    <xf numFmtId="0" fontId="74" fillId="3" borderId="5" xfId="0" applyFont="1" applyFill="1" applyBorder="1" applyAlignment="1">
      <alignment horizontal="center" vertical="top" wrapText="1"/>
    </xf>
    <xf numFmtId="0" fontId="76" fillId="3" borderId="2" xfId="0" applyFont="1" applyFill="1" applyBorder="1" applyAlignment="1">
      <alignment horizontal="center" vertical="top" wrapText="1"/>
    </xf>
    <xf numFmtId="0" fontId="75" fillId="3" borderId="2" xfId="0" applyFont="1" applyFill="1" applyBorder="1" applyAlignment="1">
      <alignment horizontal="center"/>
    </xf>
    <xf numFmtId="0" fontId="75" fillId="0" borderId="2" xfId="0" applyFont="1" applyBorder="1"/>
    <xf numFmtId="0" fontId="75" fillId="3" borderId="2" xfId="0" applyFont="1" applyFill="1" applyBorder="1"/>
    <xf numFmtId="0" fontId="75" fillId="3" borderId="5" xfId="0" applyFont="1" applyFill="1" applyBorder="1" applyAlignment="1"/>
    <xf numFmtId="0" fontId="74" fillId="3" borderId="2" xfId="0" applyFont="1" applyFill="1" applyBorder="1" applyAlignment="1">
      <alignment horizontal="center"/>
    </xf>
    <xf numFmtId="0" fontId="75" fillId="3" borderId="0" xfId="0" applyFont="1" applyFill="1" applyBorder="1"/>
    <xf numFmtId="0" fontId="74" fillId="3" borderId="0" xfId="0" applyFont="1" applyFill="1" applyBorder="1" applyAlignment="1">
      <alignment horizontal="left"/>
    </xf>
    <xf numFmtId="0" fontId="74" fillId="3" borderId="0" xfId="0" applyFont="1" applyFill="1" applyBorder="1"/>
    <xf numFmtId="0" fontId="74" fillId="3" borderId="0" xfId="0" applyFont="1" applyFill="1"/>
    <xf numFmtId="0" fontId="5" fillId="0" borderId="2" xfId="1" applyFont="1" applyBorder="1"/>
    <xf numFmtId="1" fontId="75" fillId="3" borderId="2" xfId="0" applyNumberFormat="1" applyFont="1" applyFill="1" applyBorder="1"/>
    <xf numFmtId="2" fontId="75" fillId="3" borderId="2" xfId="0" applyNumberFormat="1" applyFont="1" applyFill="1" applyBorder="1"/>
    <xf numFmtId="0" fontId="77" fillId="3" borderId="0" xfId="0" applyFont="1" applyFill="1"/>
    <xf numFmtId="0" fontId="16" fillId="3" borderId="0" xfId="0" applyFont="1" applyFill="1" applyBorder="1" applyAlignment="1">
      <alignment horizontal="right"/>
    </xf>
    <xf numFmtId="0" fontId="16" fillId="3" borderId="2" xfId="0" applyFont="1" applyFill="1" applyBorder="1" applyAlignment="1">
      <alignment horizontal="center" vertical="top" wrapText="1"/>
    </xf>
    <xf numFmtId="0" fontId="16" fillId="3" borderId="5" xfId="0" applyFont="1" applyFill="1" applyBorder="1" applyAlignment="1">
      <alignment horizontal="center" vertical="top" wrapText="1"/>
    </xf>
    <xf numFmtId="0" fontId="78" fillId="3" borderId="2" xfId="0" applyFont="1" applyFill="1" applyBorder="1" applyAlignment="1">
      <alignment horizontal="center" vertical="top" wrapText="1"/>
    </xf>
    <xf numFmtId="0" fontId="77" fillId="3" borderId="2" xfId="0" applyFont="1" applyFill="1" applyBorder="1" applyAlignment="1">
      <alignment horizontal="center"/>
    </xf>
    <xf numFmtId="0" fontId="77" fillId="0" borderId="2" xfId="0" applyFont="1" applyBorder="1"/>
    <xf numFmtId="1" fontId="77" fillId="3" borderId="2" xfId="0" applyNumberFormat="1" applyFont="1" applyFill="1" applyBorder="1" applyAlignment="1">
      <alignment horizontal="center"/>
    </xf>
    <xf numFmtId="0" fontId="77" fillId="3" borderId="5" xfId="0" applyFont="1" applyFill="1" applyBorder="1" applyAlignment="1">
      <alignment horizontal="center"/>
    </xf>
    <xf numFmtId="2" fontId="77" fillId="3" borderId="2" xfId="0" applyNumberFormat="1" applyFont="1" applyFill="1" applyBorder="1" applyAlignment="1">
      <alignment horizontal="center"/>
    </xf>
    <xf numFmtId="0" fontId="16" fillId="3" borderId="2" xfId="0" applyFont="1" applyFill="1" applyBorder="1"/>
    <xf numFmtId="0" fontId="77" fillId="3" borderId="2" xfId="0" applyFont="1" applyFill="1" applyBorder="1"/>
    <xf numFmtId="2" fontId="77" fillId="3" borderId="2" xfId="0" applyNumberFormat="1" applyFont="1" applyFill="1" applyBorder="1"/>
    <xf numFmtId="0" fontId="16" fillId="3" borderId="0" xfId="0" applyFont="1" applyFill="1" applyBorder="1" applyAlignment="1">
      <alignment horizontal="left"/>
    </xf>
    <xf numFmtId="0" fontId="16" fillId="3" borderId="0" xfId="0" applyFont="1" applyFill="1" applyBorder="1"/>
    <xf numFmtId="0" fontId="77" fillId="3" borderId="0" xfId="0" applyFont="1" applyFill="1" applyBorder="1"/>
    <xf numFmtId="0" fontId="16" fillId="3" borderId="0" xfId="0" applyFont="1" applyFill="1"/>
    <xf numFmtId="1" fontId="75" fillId="0" borderId="2" xfId="0" applyNumberFormat="1" applyFont="1" applyBorder="1" applyAlignment="1">
      <alignment horizontal="center"/>
    </xf>
    <xf numFmtId="1" fontId="24" fillId="0" borderId="2" xfId="1" applyNumberFormat="1" applyFont="1" applyBorder="1"/>
    <xf numFmtId="0" fontId="7" fillId="0" borderId="2" xfId="0" applyFont="1" applyBorder="1" applyAlignment="1">
      <alignment vertical="center"/>
    </xf>
    <xf numFmtId="2" fontId="18" fillId="0" borderId="2" xfId="0" applyNumberFormat="1" applyFont="1" applyBorder="1" applyAlignment="1">
      <alignment horizontal="center"/>
    </xf>
    <xf numFmtId="2" fontId="20" fillId="0" borderId="2" xfId="0" applyNumberFormat="1" applyFont="1" applyBorder="1" applyAlignment="1">
      <alignment horizontal="center"/>
    </xf>
    <xf numFmtId="2" fontId="18" fillId="0" borderId="2" xfId="0" applyNumberFormat="1" applyFont="1" applyBorder="1"/>
    <xf numFmtId="0" fontId="80" fillId="0" borderId="2" xfId="1" applyFont="1" applyBorder="1" applyAlignment="1">
      <alignment horizontal="left" vertical="center"/>
    </xf>
    <xf numFmtId="0" fontId="80" fillId="0" borderId="2" xfId="1" applyFont="1" applyBorder="1" applyAlignment="1">
      <alignment horizontal="left" vertical="center" wrapText="1"/>
    </xf>
    <xf numFmtId="0" fontId="80" fillId="0" borderId="2" xfId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center"/>
    </xf>
    <xf numFmtId="0" fontId="12" fillId="0" borderId="2" xfId="1" applyFont="1" applyBorder="1" applyAlignment="1">
      <alignment horizontal="left"/>
    </xf>
    <xf numFmtId="0" fontId="80" fillId="0" borderId="5" xfId="1" applyFont="1" applyBorder="1" applyAlignment="1">
      <alignment horizontal="left" vertical="center"/>
    </xf>
    <xf numFmtId="0" fontId="80" fillId="0" borderId="9" xfId="1" applyFont="1" applyBorder="1" applyAlignment="1">
      <alignment horizontal="center" vertical="center"/>
    </xf>
    <xf numFmtId="0" fontId="12" fillId="0" borderId="6" xfId="1" applyFont="1" applyBorder="1"/>
    <xf numFmtId="0" fontId="27" fillId="0" borderId="2" xfId="1" applyFont="1" applyBorder="1" applyAlignment="1">
      <alignment horizontal="center" vertical="center" wrapText="1"/>
    </xf>
    <xf numFmtId="0" fontId="27" fillId="0" borderId="3" xfId="1" applyFont="1" applyBorder="1" applyAlignment="1">
      <alignment horizontal="center" vertical="center" wrapText="1"/>
    </xf>
    <xf numFmtId="49" fontId="24" fillId="0" borderId="2" xfId="1" applyNumberFormat="1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/>
    <xf numFmtId="1" fontId="12" fillId="0" borderId="6" xfId="0" applyNumberFormat="1" applyFont="1" applyBorder="1"/>
    <xf numFmtId="0" fontId="82" fillId="0" borderId="2" xfId="0" applyFont="1" applyFill="1" applyBorder="1" applyAlignment="1">
      <alignment horizontal="right"/>
    </xf>
    <xf numFmtId="0" fontId="82" fillId="3" borderId="2" xfId="0" applyFont="1" applyFill="1" applyBorder="1" applyAlignment="1">
      <alignment horizontal="right"/>
    </xf>
    <xf numFmtId="1" fontId="12" fillId="0" borderId="0" xfId="0" applyNumberFormat="1" applyFont="1"/>
    <xf numFmtId="0" fontId="27" fillId="3" borderId="2" xfId="1" applyFont="1" applyFill="1" applyBorder="1" applyAlignment="1">
      <alignment horizontal="center" vertical="center" wrapText="1"/>
    </xf>
    <xf numFmtId="1" fontId="12" fillId="3" borderId="6" xfId="0" applyNumberFormat="1" applyFont="1" applyFill="1" applyBorder="1"/>
    <xf numFmtId="0" fontId="12" fillId="0" borderId="10" xfId="0" applyFont="1" applyFill="1" applyBorder="1"/>
    <xf numFmtId="2" fontId="12" fillId="0" borderId="2" xfId="0" applyNumberFormat="1" applyFont="1" applyBorder="1"/>
    <xf numFmtId="1" fontId="12" fillId="0" borderId="2" xfId="0" applyNumberFormat="1" applyFont="1" applyBorder="1"/>
    <xf numFmtId="2" fontId="12" fillId="0" borderId="0" xfId="0" applyNumberFormat="1" applyFont="1"/>
    <xf numFmtId="2" fontId="0" fillId="0" borderId="2" xfId="0" applyNumberFormat="1" applyBorder="1"/>
    <xf numFmtId="1" fontId="12" fillId="2" borderId="2" xfId="0" applyNumberFormat="1" applyFont="1" applyFill="1" applyBorder="1" applyAlignment="1">
      <alignment horizontal="center"/>
    </xf>
    <xf numFmtId="2" fontId="0" fillId="0" borderId="18" xfId="0" applyNumberFormat="1" applyBorder="1"/>
    <xf numFmtId="2" fontId="7" fillId="0" borderId="2" xfId="0" applyNumberFormat="1" applyFont="1" applyBorder="1"/>
    <xf numFmtId="0" fontId="7" fillId="0" borderId="11" xfId="0" applyFont="1" applyFill="1" applyBorder="1" applyAlignment="1">
      <alignment horizontal="center" vertical="top" wrapText="1"/>
    </xf>
    <xf numFmtId="1" fontId="15" fillId="0" borderId="0" xfId="0" applyNumberFormat="1" applyFont="1" applyBorder="1"/>
    <xf numFmtId="2" fontId="15" fillId="0" borderId="0" xfId="0" applyNumberFormat="1" applyFont="1" applyBorder="1"/>
    <xf numFmtId="0" fontId="7" fillId="0" borderId="2" xfId="0" applyFont="1" applyBorder="1" applyAlignment="1">
      <alignment horizontal="center"/>
    </xf>
    <xf numFmtId="2" fontId="18" fillId="0" borderId="2" xfId="0" applyNumberFormat="1" applyFont="1" applyBorder="1" applyAlignment="1">
      <alignment horizontal="center" vertical="center"/>
    </xf>
    <xf numFmtId="2" fontId="12" fillId="0" borderId="5" xfId="0" applyNumberFormat="1" applyFont="1" applyBorder="1"/>
    <xf numFmtId="2" fontId="12" fillId="0" borderId="0" xfId="0" applyNumberFormat="1" applyFont="1" applyFill="1" applyBorder="1"/>
    <xf numFmtId="2" fontId="17" fillId="0" borderId="2" xfId="1" applyNumberFormat="1" applyFont="1" applyBorder="1" applyAlignment="1">
      <alignment horizontal="center" vertical="center"/>
    </xf>
    <xf numFmtId="2" fontId="17" fillId="0" borderId="2" xfId="1" applyNumberFormat="1" applyFont="1" applyBorder="1" applyAlignment="1">
      <alignment horizontal="center" vertical="center" wrapText="1"/>
    </xf>
    <xf numFmtId="2" fontId="12" fillId="0" borderId="2" xfId="1" applyNumberFormat="1" applyFont="1" applyBorder="1" applyAlignment="1"/>
    <xf numFmtId="0" fontId="17" fillId="0" borderId="2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/>
    </xf>
    <xf numFmtId="2" fontId="17" fillId="3" borderId="2" xfId="1" applyNumberFormat="1" applyFont="1" applyFill="1" applyBorder="1" applyAlignment="1">
      <alignment horizontal="center" vertical="center"/>
    </xf>
    <xf numFmtId="14" fontId="18" fillId="0" borderId="2" xfId="5" applyNumberFormat="1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7" fillId="0" borderId="5" xfId="3" applyFont="1" applyBorder="1" applyAlignment="1">
      <alignment horizontal="left" vertical="center" wrapText="1"/>
    </xf>
    <xf numFmtId="0" fontId="7" fillId="0" borderId="5" xfId="3" applyFont="1" applyBorder="1" applyAlignment="1">
      <alignment horizontal="left" vertical="center"/>
    </xf>
    <xf numFmtId="0" fontId="7" fillId="0" borderId="11" xfId="3" applyFont="1" applyFill="1" applyBorder="1" applyAlignment="1">
      <alignment horizontal="left" vertical="center" wrapText="1"/>
    </xf>
    <xf numFmtId="0" fontId="7" fillId="0" borderId="5" xfId="3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6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64" fillId="0" borderId="3" xfId="0" applyFont="1" applyBorder="1"/>
    <xf numFmtId="0" fontId="0" fillId="0" borderId="21" xfId="0" applyBorder="1"/>
    <xf numFmtId="2" fontId="0" fillId="0" borderId="21" xfId="0" applyNumberFormat="1" applyBorder="1" applyAlignment="1">
      <alignment horizontal="center"/>
    </xf>
    <xf numFmtId="2" fontId="12" fillId="0" borderId="21" xfId="0" applyNumberFormat="1" applyFont="1" applyBorder="1" applyAlignment="1">
      <alignment horizontal="center" vertical="center"/>
    </xf>
    <xf numFmtId="2" fontId="64" fillId="0" borderId="21" xfId="0" applyNumberFormat="1" applyFon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2" fillId="0" borderId="25" xfId="0" applyNumberFormat="1" applyFont="1" applyBorder="1" applyAlignment="1">
      <alignment horizontal="center" vertical="center"/>
    </xf>
    <xf numFmtId="0" fontId="0" fillId="0" borderId="10" xfId="0" applyFill="1" applyBorder="1"/>
    <xf numFmtId="2" fontId="12" fillId="0" borderId="28" xfId="0" applyNumberFormat="1" applyFont="1" applyBorder="1" applyAlignment="1"/>
    <xf numFmtId="0" fontId="12" fillId="0" borderId="27" xfId="0" applyFont="1" applyBorder="1" applyAlignment="1"/>
    <xf numFmtId="2" fontId="12" fillId="0" borderId="27" xfId="0" applyNumberFormat="1" applyFont="1" applyBorder="1" applyAlignment="1"/>
    <xf numFmtId="2" fontId="0" fillId="0" borderId="23" xfId="0" applyNumberFormat="1" applyBorder="1"/>
    <xf numFmtId="2" fontId="12" fillId="0" borderId="26" xfId="0" applyNumberFormat="1" applyFont="1" applyBorder="1" applyAlignment="1"/>
    <xf numFmtId="0" fontId="7" fillId="3" borderId="0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/>
    <xf numFmtId="0" fontId="40" fillId="0" borderId="2" xfId="0" quotePrefix="1" applyFont="1" applyBorder="1" applyAlignment="1">
      <alignment horizontal="center" wrapText="1"/>
    </xf>
    <xf numFmtId="0" fontId="80" fillId="0" borderId="2" xfId="0" quotePrefix="1" applyFont="1" applyBorder="1" applyAlignment="1">
      <alignment horizontal="center" vertical="top" wrapText="1"/>
    </xf>
    <xf numFmtId="0" fontId="80" fillId="0" borderId="2" xfId="0" applyFont="1" applyFill="1" applyBorder="1" applyAlignment="1">
      <alignment horizontal="center" vertical="top" wrapText="1"/>
    </xf>
    <xf numFmtId="0" fontId="50" fillId="0" borderId="2" xfId="0" quotePrefix="1" applyFont="1" applyBorder="1" applyAlignment="1">
      <alignment horizontal="center" vertical="center" wrapText="1"/>
    </xf>
    <xf numFmtId="0" fontId="41" fillId="0" borderId="2" xfId="0" quotePrefix="1" applyFont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/>
    </xf>
    <xf numFmtId="0" fontId="86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12" fillId="0" borderId="5" xfId="3" applyBorder="1" applyAlignment="1">
      <alignment horizontal="center"/>
    </xf>
    <xf numFmtId="0" fontId="12" fillId="0" borderId="4" xfId="3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2" fillId="0" borderId="2" xfId="8" applyFont="1" applyBorder="1" applyAlignment="1">
      <alignment horizontal="center"/>
    </xf>
    <xf numFmtId="0" fontId="12" fillId="0" borderId="2" xfId="8" applyFont="1" applyBorder="1" applyAlignment="1">
      <alignment horizontal="center" wrapText="1"/>
    </xf>
    <xf numFmtId="0" fontId="12" fillId="0" borderId="2" xfId="1" applyFont="1" applyBorder="1" applyAlignment="1">
      <alignment horizontal="center" wrapText="1"/>
    </xf>
    <xf numFmtId="0" fontId="87" fillId="0" borderId="2" xfId="0" applyFont="1" applyBorder="1" applyAlignment="1">
      <alignment horizontal="center" vertical="center"/>
    </xf>
    <xf numFmtId="0" fontId="17" fillId="0" borderId="2" xfId="3" applyFont="1" applyBorder="1" applyAlignment="1">
      <alignment horizontal="center"/>
    </xf>
    <xf numFmtId="0" fontId="17" fillId="0" borderId="2" xfId="8" applyFont="1" applyBorder="1" applyAlignment="1">
      <alignment horizontal="center"/>
    </xf>
    <xf numFmtId="1" fontId="16" fillId="3" borderId="2" xfId="0" applyNumberFormat="1" applyFont="1" applyFill="1" applyBorder="1"/>
    <xf numFmtId="0" fontId="41" fillId="0" borderId="2" xfId="3" applyFont="1" applyBorder="1" applyAlignment="1">
      <alignment horizontal="center" vertical="top" wrapText="1"/>
    </xf>
    <xf numFmtId="0" fontId="18" fillId="3" borderId="2" xfId="0" applyFont="1" applyFill="1" applyBorder="1" applyAlignment="1">
      <alignment horizontal="center"/>
    </xf>
    <xf numFmtId="0" fontId="88" fillId="0" borderId="2" xfId="0" quotePrefix="1" applyFont="1" applyBorder="1" applyAlignment="1">
      <alignment horizontal="center" vertical="top" wrapText="1"/>
    </xf>
    <xf numFmtId="0" fontId="88" fillId="3" borderId="2" xfId="0" quotePrefix="1" applyFont="1" applyFill="1" applyBorder="1" applyAlignment="1">
      <alignment horizontal="center" vertical="top" wrapText="1"/>
    </xf>
    <xf numFmtId="0" fontId="89" fillId="0" borderId="2" xfId="0" quotePrefix="1" applyFont="1" applyBorder="1" applyAlignment="1">
      <alignment horizontal="center" vertical="top" wrapText="1"/>
    </xf>
    <xf numFmtId="0" fontId="18" fillId="0" borderId="2" xfId="3" applyFont="1" applyBorder="1" applyAlignment="1">
      <alignment horizontal="center"/>
    </xf>
    <xf numFmtId="0" fontId="18" fillId="0" borderId="5" xfId="3" applyFont="1" applyBorder="1" applyAlignment="1">
      <alignment horizontal="center"/>
    </xf>
    <xf numFmtId="0" fontId="50" fillId="0" borderId="2" xfId="0" quotePrefix="1" applyFont="1" applyBorder="1" applyAlignment="1">
      <alignment horizontal="center" vertical="top" wrapText="1"/>
    </xf>
    <xf numFmtId="0" fontId="90" fillId="0" borderId="2" xfId="0" applyFont="1" applyBorder="1" applyAlignment="1">
      <alignment horizontal="center" vertical="center" wrapText="1"/>
    </xf>
    <xf numFmtId="0" fontId="80" fillId="0" borderId="2" xfId="3" applyFont="1" applyFill="1" applyBorder="1" applyAlignment="1">
      <alignment horizontal="center" vertical="center"/>
    </xf>
    <xf numFmtId="0" fontId="12" fillId="0" borderId="2" xfId="3" applyFill="1" applyBorder="1" applyAlignment="1">
      <alignment horizontal="center"/>
    </xf>
    <xf numFmtId="2" fontId="12" fillId="0" borderId="2" xfId="3" applyNumberFormat="1" applyFill="1" applyBorder="1" applyAlignment="1">
      <alignment horizontal="center"/>
    </xf>
    <xf numFmtId="0" fontId="41" fillId="0" borderId="2" xfId="3" quotePrefix="1" applyFont="1" applyBorder="1" applyAlignment="1">
      <alignment horizontal="center" wrapText="1"/>
    </xf>
    <xf numFmtId="2" fontId="41" fillId="0" borderId="2" xfId="3" quotePrefix="1" applyNumberFormat="1" applyFont="1" applyBorder="1" applyAlignment="1">
      <alignment horizontal="center" wrapText="1"/>
    </xf>
    <xf numFmtId="2" fontId="12" fillId="0" borderId="2" xfId="3" applyNumberFormat="1" applyFill="1" applyBorder="1" applyAlignment="1">
      <alignment horizontal="center" wrapText="1"/>
    </xf>
    <xf numFmtId="0" fontId="39" fillId="0" borderId="2" xfId="0" quotePrefix="1" applyFont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2" xfId="0" applyFont="1" applyBorder="1" applyAlignment="1">
      <alignment horizontal="center" vertical="top" wrapText="1"/>
    </xf>
    <xf numFmtId="164" fontId="75" fillId="3" borderId="2" xfId="0" applyNumberFormat="1" applyFont="1" applyFill="1" applyBorder="1"/>
    <xf numFmtId="0" fontId="7" fillId="0" borderId="5" xfId="3" applyFont="1" applyBorder="1" applyAlignment="1">
      <alignment horizontal="center"/>
    </xf>
    <xf numFmtId="0" fontId="39" fillId="3" borderId="2" xfId="0" quotePrefix="1" applyFont="1" applyFill="1" applyBorder="1" applyAlignment="1">
      <alignment horizontal="center" wrapText="1"/>
    </xf>
    <xf numFmtId="0" fontId="50" fillId="3" borderId="2" xfId="0" quotePrefix="1" applyFont="1" applyFill="1" applyBorder="1" applyAlignment="1">
      <alignment horizontal="center" vertical="top" wrapText="1"/>
    </xf>
    <xf numFmtId="0" fontId="91" fillId="3" borderId="2" xfId="0" quotePrefix="1" applyFont="1" applyFill="1" applyBorder="1" applyAlignment="1">
      <alignment horizontal="center" wrapText="1"/>
    </xf>
    <xf numFmtId="0" fontId="92" fillId="3" borderId="2" xfId="0" quotePrefix="1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0" fontId="39" fillId="0" borderId="3" xfId="0" applyFont="1" applyBorder="1" applyAlignment="1">
      <alignment horizontal="center" vertical="top" wrapText="1"/>
    </xf>
    <xf numFmtId="0" fontId="12" fillId="2" borderId="2" xfId="11" applyFont="1" applyFill="1" applyBorder="1" applyAlignment="1">
      <alignment horizontal="center"/>
    </xf>
    <xf numFmtId="0" fontId="12" fillId="0" borderId="2" xfId="15" applyFont="1" applyBorder="1" applyAlignment="1">
      <alignment horizontal="center"/>
    </xf>
    <xf numFmtId="0" fontId="93" fillId="0" borderId="2" xfId="15" applyFont="1" applyFill="1" applyBorder="1" applyAlignment="1">
      <alignment horizontal="center" vertical="center" wrapText="1"/>
    </xf>
    <xf numFmtId="0" fontId="80" fillId="0" borderId="2" xfId="15" quotePrefix="1" applyFont="1" applyFill="1" applyBorder="1" applyAlignment="1">
      <alignment horizontal="center" wrapText="1"/>
    </xf>
    <xf numFmtId="0" fontId="80" fillId="0" borderId="2" xfId="15" quotePrefix="1" applyFont="1" applyFill="1" applyBorder="1" applyAlignment="1">
      <alignment horizontal="center" vertical="center" wrapText="1"/>
    </xf>
    <xf numFmtId="0" fontId="80" fillId="0" borderId="2" xfId="15" quotePrefix="1" applyFont="1" applyBorder="1" applyAlignment="1">
      <alignment horizontal="center" vertical="center" wrapText="1"/>
    </xf>
    <xf numFmtId="0" fontId="17" fillId="0" borderId="2" xfId="9" applyFont="1" applyBorder="1" applyAlignment="1">
      <alignment horizontal="center"/>
    </xf>
    <xf numFmtId="0" fontId="84" fillId="0" borderId="2" xfId="0" applyFont="1" applyBorder="1" applyAlignment="1">
      <alignment horizontal="center" wrapText="1"/>
    </xf>
    <xf numFmtId="0" fontId="85" fillId="0" borderId="2" xfId="0" applyFont="1" applyBorder="1" applyAlignment="1">
      <alignment horizontal="center"/>
    </xf>
    <xf numFmtId="0" fontId="59" fillId="0" borderId="2" xfId="0" applyFont="1" applyBorder="1" applyAlignment="1">
      <alignment horizontal="center" vertical="center" wrapText="1"/>
    </xf>
    <xf numFmtId="0" fontId="94" fillId="0" borderId="1" xfId="0" applyFont="1" applyBorder="1" applyAlignment="1">
      <alignment horizontal="center" vertical="center" wrapText="1"/>
    </xf>
    <xf numFmtId="0" fontId="95" fillId="0" borderId="1" xfId="0" applyFont="1" applyBorder="1" applyAlignment="1">
      <alignment horizontal="center"/>
    </xf>
    <xf numFmtId="0" fontId="95" fillId="0" borderId="2" xfId="0" applyFont="1" applyBorder="1" applyAlignment="1">
      <alignment horizontal="center"/>
    </xf>
    <xf numFmtId="0" fontId="94" fillId="0" borderId="1" xfId="15" applyFont="1" applyBorder="1" applyAlignment="1">
      <alignment horizontal="center" vertical="center" wrapText="1"/>
    </xf>
    <xf numFmtId="0" fontId="95" fillId="0" borderId="1" xfId="15" applyFont="1" applyBorder="1" applyAlignment="1">
      <alignment horizontal="center"/>
    </xf>
    <xf numFmtId="0" fontId="96" fillId="0" borderId="2" xfId="1" applyFont="1" applyBorder="1" applyAlignment="1">
      <alignment horizontal="center" vertical="center" wrapText="1"/>
    </xf>
    <xf numFmtId="0" fontId="39" fillId="0" borderId="2" xfId="0" quotePrefix="1" applyFont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97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2" borderId="2" xfId="0" applyFont="1" applyFill="1" applyBorder="1" applyAlignment="1">
      <alignment horizontal="center" wrapText="1"/>
    </xf>
    <xf numFmtId="0" fontId="18" fillId="2" borderId="2" xfId="15" applyFont="1" applyFill="1" applyBorder="1" applyAlignment="1">
      <alignment horizontal="center"/>
    </xf>
    <xf numFmtId="0" fontId="18" fillId="2" borderId="2" xfId="1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2" borderId="2" xfId="15" applyFont="1" applyFill="1" applyBorder="1" applyAlignment="1">
      <alignment horizontal="center"/>
    </xf>
    <xf numFmtId="0" fontId="39" fillId="0" borderId="5" xfId="0" quotePrefix="1" applyFont="1" applyBorder="1" applyAlignment="1">
      <alignment horizontal="center" vertical="top" wrapText="1"/>
    </xf>
    <xf numFmtId="0" fontId="39" fillId="0" borderId="2" xfId="0" applyFont="1" applyBorder="1" applyAlignment="1">
      <alignment horizontal="center" vertical="top" wrapText="1"/>
    </xf>
    <xf numFmtId="0" fontId="39" fillId="0" borderId="5" xfId="0" applyFont="1" applyBorder="1" applyAlignment="1">
      <alignment horizontal="center" vertical="top" wrapText="1"/>
    </xf>
    <xf numFmtId="0" fontId="18" fillId="2" borderId="2" xfId="0" applyFont="1" applyFill="1" applyBorder="1" applyAlignment="1">
      <alignment horizontal="center"/>
    </xf>
    <xf numFmtId="0" fontId="88" fillId="0" borderId="2" xfId="0" applyFont="1" applyBorder="1" applyAlignment="1">
      <alignment horizontal="center" vertical="top" wrapText="1"/>
    </xf>
    <xf numFmtId="0" fontId="88" fillId="0" borderId="2" xfId="0" quotePrefix="1" applyFont="1" applyFill="1" applyBorder="1" applyAlignment="1">
      <alignment horizontal="center" vertical="top" wrapText="1"/>
    </xf>
    <xf numFmtId="0" fontId="12" fillId="0" borderId="2" xfId="11" applyFont="1" applyBorder="1" applyAlignment="1">
      <alignment horizontal="center"/>
    </xf>
    <xf numFmtId="0" fontId="12" fillId="2" borderId="5" xfId="11" applyFont="1" applyFill="1" applyBorder="1" applyAlignment="1">
      <alignment horizontal="center"/>
    </xf>
    <xf numFmtId="0" fontId="39" fillId="0" borderId="2" xfId="3" quotePrefix="1" applyFont="1" applyBorder="1" applyAlignment="1">
      <alignment horizontal="center" vertical="top" wrapText="1"/>
    </xf>
    <xf numFmtId="0" fontId="39" fillId="0" borderId="5" xfId="3" quotePrefix="1" applyFont="1" applyBorder="1" applyAlignment="1">
      <alignment horizontal="center" vertical="top" wrapText="1"/>
    </xf>
    <xf numFmtId="0" fontId="3" fillId="0" borderId="2" xfId="3" applyFont="1" applyBorder="1" applyAlignment="1">
      <alignment horizontal="center"/>
    </xf>
    <xf numFmtId="0" fontId="3" fillId="0" borderId="2" xfId="3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100" fillId="0" borderId="2" xfId="0" applyFont="1" applyBorder="1" applyAlignment="1">
      <alignment horizontal="center"/>
    </xf>
    <xf numFmtId="0" fontId="100" fillId="0" borderId="2" xfId="0" applyFont="1" applyBorder="1" applyAlignment="1">
      <alignment horizontal="center" vertical="top"/>
    </xf>
    <xf numFmtId="0" fontId="39" fillId="0" borderId="2" xfId="3" applyFont="1" applyBorder="1" applyAlignment="1">
      <alignment horizontal="center" vertical="top" wrapText="1"/>
    </xf>
    <xf numFmtId="0" fontId="39" fillId="0" borderId="5" xfId="3" applyFont="1" applyBorder="1" applyAlignment="1">
      <alignment horizontal="center" vertical="top" wrapText="1"/>
    </xf>
    <xf numFmtId="17" fontId="39" fillId="0" borderId="2" xfId="3" applyNumberFormat="1" applyFont="1" applyBorder="1" applyAlignment="1">
      <alignment horizontal="center" vertical="top" wrapText="1"/>
    </xf>
    <xf numFmtId="0" fontId="3" fillId="0" borderId="2" xfId="3" applyFont="1" applyBorder="1" applyAlignment="1">
      <alignment horizontal="center" wrapText="1"/>
    </xf>
    <xf numFmtId="0" fontId="39" fillId="0" borderId="2" xfId="3" applyFont="1" applyBorder="1" applyAlignment="1">
      <alignment horizontal="center" vertical="center" wrapText="1"/>
    </xf>
    <xf numFmtId="0" fontId="39" fillId="0" borderId="5" xfId="3" quotePrefix="1" applyFont="1" applyBorder="1" applyAlignment="1">
      <alignment horizontal="center" vertical="center" wrapText="1"/>
    </xf>
    <xf numFmtId="0" fontId="12" fillId="0" borderId="2" xfId="13" applyFont="1" applyBorder="1" applyAlignment="1">
      <alignment horizontal="center" vertical="top" wrapText="1"/>
    </xf>
    <xf numFmtId="0" fontId="12" fillId="2" borderId="2" xfId="12" applyFont="1" applyFill="1" applyBorder="1" applyAlignment="1">
      <alignment horizontal="center"/>
    </xf>
    <xf numFmtId="0" fontId="80" fillId="0" borderId="2" xfId="0" quotePrefix="1" applyFont="1" applyFill="1" applyBorder="1" applyAlignment="1">
      <alignment horizontal="center" vertical="center" wrapText="1"/>
    </xf>
    <xf numFmtId="0" fontId="80" fillId="0" borderId="2" xfId="0" applyFont="1" applyFill="1" applyBorder="1" applyAlignment="1">
      <alignment horizontal="center" vertical="center"/>
    </xf>
    <xf numFmtId="0" fontId="98" fillId="0" borderId="2" xfId="8" applyFont="1" applyBorder="1" applyAlignment="1">
      <alignment horizontal="center" vertical="center"/>
    </xf>
    <xf numFmtId="0" fontId="50" fillId="0" borderId="2" xfId="0" quotePrefix="1" applyFont="1" applyBorder="1" applyAlignment="1">
      <alignment horizontal="center" wrapText="1"/>
    </xf>
    <xf numFmtId="0" fontId="50" fillId="2" borderId="2" xfId="0" quotePrefix="1" applyFont="1" applyFill="1" applyBorder="1" applyAlignment="1">
      <alignment horizontal="center" wrapText="1"/>
    </xf>
    <xf numFmtId="0" fontId="101" fillId="3" borderId="2" xfId="0" applyFont="1" applyFill="1" applyBorder="1" applyAlignment="1">
      <alignment horizontal="center"/>
    </xf>
    <xf numFmtId="0" fontId="92" fillId="3" borderId="2" xfId="3" quotePrefix="1" applyFont="1" applyFill="1" applyBorder="1" applyAlignment="1">
      <alignment horizontal="center" wrapText="1"/>
    </xf>
    <xf numFmtId="0" fontId="92" fillId="3" borderId="2" xfId="3" applyFont="1" applyFill="1" applyBorder="1" applyAlignment="1">
      <alignment horizontal="center" wrapText="1"/>
    </xf>
    <xf numFmtId="0" fontId="102" fillId="0" borderId="2" xfId="0" applyFont="1" applyBorder="1" applyAlignment="1">
      <alignment horizontal="center" vertical="top" wrapText="1"/>
    </xf>
    <xf numFmtId="49" fontId="25" fillId="0" borderId="2" xfId="1" applyNumberFormat="1" applyFont="1" applyBorder="1" applyAlignment="1">
      <alignment horizontal="center" vertical="center" wrapText="1"/>
    </xf>
    <xf numFmtId="0" fontId="25" fillId="0" borderId="2" xfId="1" applyFont="1" applyBorder="1" applyAlignment="1">
      <alignment horizontal="center" vertical="center" wrapText="1"/>
    </xf>
    <xf numFmtId="0" fontId="53" fillId="0" borderId="2" xfId="1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top" wrapText="1"/>
    </xf>
    <xf numFmtId="0" fontId="103" fillId="0" borderId="2" xfId="0" applyFont="1" applyBorder="1" applyAlignment="1">
      <alignment horizontal="center" vertical="center" wrapText="1"/>
    </xf>
    <xf numFmtId="0" fontId="104" fillId="0" borderId="2" xfId="0" quotePrefix="1" applyFont="1" applyBorder="1" applyAlignment="1">
      <alignment horizontal="center" vertical="top" wrapText="1"/>
    </xf>
    <xf numFmtId="0" fontId="105" fillId="0" borderId="2" xfId="0" quotePrefix="1" applyFont="1" applyBorder="1" applyAlignment="1">
      <alignment horizontal="center" vertical="top" wrapText="1"/>
    </xf>
    <xf numFmtId="0" fontId="12" fillId="0" borderId="2" xfId="16" applyFont="1" applyBorder="1" applyAlignment="1">
      <alignment horizontal="center"/>
    </xf>
    <xf numFmtId="0" fontId="103" fillId="0" borderId="2" xfId="0" applyFont="1" applyBorder="1" applyAlignment="1">
      <alignment horizontal="center" vertical="top" wrapText="1"/>
    </xf>
    <xf numFmtId="3" fontId="50" fillId="0" borderId="2" xfId="0" quotePrefix="1" applyNumberFormat="1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80" fillId="0" borderId="2" xfId="0" applyFont="1" applyBorder="1" applyAlignment="1">
      <alignment horizontal="center" vertical="center"/>
    </xf>
    <xf numFmtId="0" fontId="80" fillId="0" borderId="1" xfId="0" applyFont="1" applyFill="1" applyBorder="1" applyAlignment="1">
      <alignment horizontal="center" vertical="top" wrapText="1"/>
    </xf>
    <xf numFmtId="0" fontId="50" fillId="0" borderId="2" xfId="0" applyFont="1" applyBorder="1" applyAlignment="1">
      <alignment horizontal="center" vertical="center" wrapText="1"/>
    </xf>
    <xf numFmtId="0" fontId="80" fillId="0" borderId="2" xfId="3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2" fillId="0" borderId="2" xfId="3" applyFont="1" applyBorder="1" applyAlignment="1">
      <alignment horizontal="center" vertical="center"/>
    </xf>
    <xf numFmtId="0" fontId="12" fillId="3" borderId="2" xfId="3" applyFill="1" applyBorder="1" applyAlignment="1">
      <alignment horizontal="center"/>
    </xf>
    <xf numFmtId="0" fontId="107" fillId="0" borderId="2" xfId="3" applyFont="1" applyBorder="1" applyAlignment="1">
      <alignment horizontal="center"/>
    </xf>
    <xf numFmtId="0" fontId="107" fillId="0" borderId="5" xfId="3" applyFont="1" applyBorder="1" applyAlignment="1">
      <alignment horizontal="center"/>
    </xf>
    <xf numFmtId="0" fontId="12" fillId="0" borderId="2" xfId="3" applyFont="1" applyFill="1" applyBorder="1" applyAlignment="1">
      <alignment horizontal="center"/>
    </xf>
    <xf numFmtId="0" fontId="18" fillId="0" borderId="2" xfId="3" applyFont="1" applyFill="1" applyBorder="1" applyAlignment="1">
      <alignment horizontal="center"/>
    </xf>
    <xf numFmtId="0" fontId="12" fillId="3" borderId="5" xfId="3" applyFill="1" applyBorder="1" applyAlignment="1">
      <alignment horizontal="center"/>
    </xf>
    <xf numFmtId="0" fontId="18" fillId="0" borderId="2" xfId="3" applyFont="1" applyFill="1" applyBorder="1" applyAlignment="1">
      <alignment horizontal="center" wrapText="1"/>
    </xf>
    <xf numFmtId="0" fontId="109" fillId="0" borderId="2" xfId="0" applyFont="1" applyFill="1" applyBorder="1" applyAlignment="1">
      <alignment horizontal="center" vertical="center" wrapText="1"/>
    </xf>
    <xf numFmtId="2" fontId="41" fillId="0" borderId="2" xfId="0" quotePrefix="1" applyNumberFormat="1" applyFont="1" applyBorder="1" applyAlignment="1">
      <alignment horizontal="center" vertical="top" wrapText="1"/>
    </xf>
    <xf numFmtId="0" fontId="18" fillId="0" borderId="2" xfId="3" applyFont="1" applyBorder="1" applyAlignment="1">
      <alignment horizontal="center" vertical="center" wrapText="1"/>
    </xf>
    <xf numFmtId="0" fontId="18" fillId="0" borderId="2" xfId="3" applyFont="1" applyBorder="1" applyAlignment="1">
      <alignment horizontal="center" wrapText="1"/>
    </xf>
    <xf numFmtId="0" fontId="108" fillId="0" borderId="2" xfId="8" applyFont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center" vertical="center" wrapText="1"/>
    </xf>
    <xf numFmtId="0" fontId="18" fillId="0" borderId="2" xfId="3" quotePrefix="1" applyFont="1" applyFill="1" applyBorder="1" applyAlignment="1">
      <alignment horizontal="center" vertical="center" wrapText="1"/>
    </xf>
    <xf numFmtId="0" fontId="18" fillId="3" borderId="2" xfId="3" applyFont="1" applyFill="1" applyBorder="1" applyAlignment="1">
      <alignment horizontal="center" wrapText="1"/>
    </xf>
    <xf numFmtId="0" fontId="18" fillId="0" borderId="2" xfId="3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41" fillId="0" borderId="2" xfId="0" quotePrefix="1" applyFont="1" applyBorder="1" applyAlignment="1">
      <alignment horizontal="center" vertical="top" wrapText="1"/>
    </xf>
    <xf numFmtId="0" fontId="0" fillId="0" borderId="2" xfId="0" applyBorder="1"/>
    <xf numFmtId="0" fontId="12" fillId="0" borderId="2" xfId="3" applyBorder="1" applyAlignment="1">
      <alignment horizontal="center"/>
    </xf>
    <xf numFmtId="0" fontId="41" fillId="3" borderId="2" xfId="0" quotePrefix="1" applyFont="1" applyFill="1" applyBorder="1" applyAlignment="1">
      <alignment horizontal="center" vertical="top" wrapText="1"/>
    </xf>
    <xf numFmtId="0" fontId="12" fillId="0" borderId="2" xfId="3" applyFont="1" applyBorder="1" applyAlignment="1">
      <alignment horizontal="center"/>
    </xf>
    <xf numFmtId="0" fontId="41" fillId="3" borderId="2" xfId="0" applyFont="1" applyFill="1" applyBorder="1" applyAlignment="1">
      <alignment horizontal="center" vertical="top" wrapText="1"/>
    </xf>
    <xf numFmtId="0" fontId="0" fillId="3" borderId="2" xfId="0" applyFill="1" applyBorder="1" applyAlignment="1">
      <alignment vertical="center"/>
    </xf>
    <xf numFmtId="0" fontId="17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 wrapText="1"/>
    </xf>
    <xf numFmtId="0" fontId="17" fillId="3" borderId="2" xfId="0" applyFont="1" applyFill="1" applyBorder="1" applyAlignment="1">
      <alignment vertical="center"/>
    </xf>
    <xf numFmtId="2" fontId="17" fillId="3" borderId="2" xfId="0" applyNumberFormat="1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2" fillId="0" borderId="2" xfId="0" applyFont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7" fillId="0" borderId="2" xfId="3" applyFont="1" applyBorder="1" applyAlignment="1">
      <alignment horizontal="center" vertical="center"/>
    </xf>
    <xf numFmtId="0" fontId="12" fillId="0" borderId="2" xfId="3" applyFont="1" applyBorder="1" applyAlignment="1">
      <alignment horizontal="center" wrapText="1"/>
    </xf>
    <xf numFmtId="0" fontId="12" fillId="0" borderId="2" xfId="3" applyFont="1" applyBorder="1" applyAlignment="1">
      <alignment horizontal="center" vertical="center" wrapText="1"/>
    </xf>
    <xf numFmtId="0" fontId="63" fillId="0" borderId="1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1" fontId="25" fillId="0" borderId="2" xfId="1" applyNumberFormat="1" applyFont="1" applyBorder="1" applyAlignment="1">
      <alignment wrapText="1"/>
    </xf>
    <xf numFmtId="1" fontId="25" fillId="0" borderId="2" xfId="1" applyNumberFormat="1" applyFont="1" applyBorder="1"/>
    <xf numFmtId="0" fontId="12" fillId="0" borderId="2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7" fillId="0" borderId="2" xfId="1" applyFont="1" applyBorder="1" applyAlignment="1">
      <alignment horizontal="center" vertical="top" wrapText="1"/>
    </xf>
    <xf numFmtId="0" fontId="12" fillId="3" borderId="0" xfId="0" applyFont="1" applyFill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2" fontId="12" fillId="0" borderId="6" xfId="0" applyNumberFormat="1" applyFont="1" applyBorder="1"/>
    <xf numFmtId="0" fontId="7" fillId="0" borderId="6" xfId="1" applyFont="1" applyBorder="1"/>
    <xf numFmtId="0" fontId="12" fillId="0" borderId="2" xfId="1" applyFont="1" applyBorder="1" applyAlignment="1">
      <alignment horizontal="center" vertical="top" wrapText="1"/>
    </xf>
    <xf numFmtId="17" fontId="7" fillId="0" borderId="2" xfId="1" applyNumberFormat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1" fontId="111" fillId="0" borderId="2" xfId="27" applyNumberFormat="1" applyFont="1" applyFill="1" applyBorder="1" applyAlignment="1">
      <alignment horizontal="center" vertical="center"/>
    </xf>
    <xf numFmtId="1" fontId="82" fillId="0" borderId="2" xfId="26" applyNumberFormat="1" applyFont="1" applyFill="1" applyBorder="1" applyAlignment="1">
      <alignment horizontal="center"/>
    </xf>
    <xf numFmtId="1" fontId="111" fillId="3" borderId="2" xfId="27" applyNumberFormat="1" applyFont="1" applyFill="1" applyBorder="1" applyAlignment="1">
      <alignment horizontal="center" vertical="center"/>
    </xf>
    <xf numFmtId="1" fontId="111" fillId="0" borderId="2" xfId="28" applyNumberFormat="1" applyFont="1" applyFill="1" applyBorder="1" applyAlignment="1">
      <alignment horizontal="center" vertical="center"/>
    </xf>
    <xf numFmtId="1" fontId="111" fillId="3" borderId="2" xfId="28" applyNumberFormat="1" applyFont="1" applyFill="1" applyBorder="1" applyAlignment="1">
      <alignment horizontal="center" vertical="center"/>
    </xf>
    <xf numFmtId="0" fontId="112" fillId="0" borderId="2" xfId="0" applyFont="1" applyFill="1" applyBorder="1" applyAlignment="1">
      <alignment horizontal="right"/>
    </xf>
    <xf numFmtId="0" fontId="112" fillId="3" borderId="2" xfId="0" applyFont="1" applyFill="1" applyBorder="1" applyAlignment="1">
      <alignment horizontal="right"/>
    </xf>
    <xf numFmtId="0" fontId="12" fillId="3" borderId="2" xfId="1" applyFont="1" applyFill="1" applyBorder="1" applyAlignment="1">
      <alignment horizontal="center"/>
    </xf>
    <xf numFmtId="0" fontId="17" fillId="3" borderId="2" xfId="1" applyFont="1" applyFill="1" applyBorder="1" applyAlignment="1">
      <alignment horizontal="center" vertical="center"/>
    </xf>
    <xf numFmtId="0" fontId="12" fillId="3" borderId="2" xfId="1" applyFont="1" applyFill="1" applyBorder="1"/>
    <xf numFmtId="0" fontId="14" fillId="3" borderId="0" xfId="1" applyFont="1" applyFill="1"/>
    <xf numFmtId="0" fontId="27" fillId="3" borderId="3" xfId="1" applyFont="1" applyFill="1" applyBorder="1" applyAlignment="1">
      <alignment horizontal="center" vertical="center" wrapText="1"/>
    </xf>
    <xf numFmtId="2" fontId="17" fillId="3" borderId="2" xfId="1" applyNumberFormat="1" applyFont="1" applyFill="1" applyBorder="1" applyAlignment="1">
      <alignment horizontal="center" vertical="center" wrapText="1"/>
    </xf>
    <xf numFmtId="0" fontId="17" fillId="3" borderId="2" xfId="1" applyFont="1" applyFill="1" applyBorder="1" applyAlignment="1">
      <alignment horizontal="center" vertical="center" wrapText="1"/>
    </xf>
    <xf numFmtId="49" fontId="24" fillId="3" borderId="2" xfId="1" applyNumberFormat="1" applyFont="1" applyFill="1" applyBorder="1" applyAlignment="1">
      <alignment horizontal="center" vertical="center" wrapText="1"/>
    </xf>
    <xf numFmtId="0" fontId="24" fillId="3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2" fontId="111" fillId="0" borderId="2" xfId="29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7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/>
    </xf>
    <xf numFmtId="0" fontId="11" fillId="0" borderId="0" xfId="0" applyFont="1" applyAlignment="1">
      <alignment vertical="top" wrapText="1"/>
    </xf>
    <xf numFmtId="0" fontId="7" fillId="0" borderId="0" xfId="2" applyFont="1" applyAlignment="1">
      <alignment horizontal="center" vertical="top" wrapText="1"/>
    </xf>
    <xf numFmtId="0" fontId="12" fillId="0" borderId="0" xfId="0" applyFont="1"/>
    <xf numFmtId="0" fontId="12" fillId="0" borderId="0" xfId="3" applyFont="1"/>
    <xf numFmtId="0" fontId="7" fillId="0" borderId="0" xfId="3" applyFont="1" applyAlignment="1">
      <alignment horizontal="right" vertical="top" wrapText="1"/>
    </xf>
    <xf numFmtId="2" fontId="15" fillId="0" borderId="2" xfId="0" applyNumberFormat="1" applyFont="1" applyBorder="1"/>
    <xf numFmtId="2" fontId="12" fillId="0" borderId="2" xfId="1" applyNumberFormat="1" applyFont="1" applyBorder="1"/>
    <xf numFmtId="2" fontId="12" fillId="3" borderId="2" xfId="1" applyNumberFormat="1" applyFont="1" applyFill="1" applyBorder="1"/>
    <xf numFmtId="2" fontId="14" fillId="3" borderId="2" xfId="1" applyNumberFormat="1" applyFont="1" applyFill="1" applyBorder="1"/>
    <xf numFmtId="1" fontId="113" fillId="0" borderId="2" xfId="0" applyNumberFormat="1" applyFont="1" applyFill="1" applyBorder="1" applyAlignment="1">
      <alignment horizontal="right"/>
    </xf>
    <xf numFmtId="1" fontId="113" fillId="4" borderId="2" xfId="0" applyNumberFormat="1" applyFont="1" applyFill="1" applyBorder="1" applyAlignment="1">
      <alignment horizontal="right"/>
    </xf>
    <xf numFmtId="1" fontId="113" fillId="3" borderId="2" xfId="0" applyNumberFormat="1" applyFont="1" applyFill="1" applyBorder="1" applyAlignment="1">
      <alignment horizontal="right"/>
    </xf>
    <xf numFmtId="0" fontId="7" fillId="0" borderId="0" xfId="5" applyFont="1" applyAlignment="1"/>
    <xf numFmtId="0" fontId="12" fillId="0" borderId="0" xfId="0" applyFont="1" applyAlignment="1"/>
    <xf numFmtId="0" fontId="7" fillId="0" borderId="0" xfId="2" applyFont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12" fillId="0" borderId="0" xfId="3" applyAlignment="1"/>
    <xf numFmtId="0" fontId="0" fillId="0" borderId="0" xfId="0" applyAlignment="1"/>
    <xf numFmtId="0" fontId="20" fillId="0" borderId="0" xfId="0" applyFont="1" applyAlignment="1">
      <alignment vertical="top" wrapText="1"/>
    </xf>
    <xf numFmtId="0" fontId="74" fillId="3" borderId="0" xfId="0" applyFont="1" applyFill="1" applyAlignment="1"/>
    <xf numFmtId="0" fontId="7" fillId="3" borderId="0" xfId="0" applyFont="1" applyFill="1" applyAlignment="1"/>
    <xf numFmtId="0" fontId="12" fillId="3" borderId="0" xfId="0" applyFont="1" applyFill="1" applyAlignment="1"/>
    <xf numFmtId="0" fontId="11" fillId="0" borderId="0" xfId="4" applyFont="1" applyAlignment="1">
      <alignment vertical="top" wrapText="1"/>
    </xf>
    <xf numFmtId="0" fontId="7" fillId="0" borderId="0" xfId="4" applyFont="1" applyAlignment="1"/>
    <xf numFmtId="0" fontId="12" fillId="0" borderId="0" xfId="4" applyAlignment="1"/>
    <xf numFmtId="0" fontId="114" fillId="0" borderId="0" xfId="0" applyFont="1" applyAlignment="1">
      <alignment vertical="top" wrapText="1"/>
    </xf>
    <xf numFmtId="0" fontId="7" fillId="0" borderId="0" xfId="3" applyFont="1" applyAlignment="1">
      <alignment vertical="top" wrapText="1"/>
    </xf>
    <xf numFmtId="0" fontId="12" fillId="0" borderId="0" xfId="0" applyFont="1"/>
    <xf numFmtId="0" fontId="2" fillId="0" borderId="0" xfId="30"/>
    <xf numFmtId="0" fontId="19" fillId="0" borderId="0" xfId="30" applyFont="1" applyAlignment="1">
      <alignment horizontal="left"/>
    </xf>
    <xf numFmtId="0" fontId="12" fillId="0" borderId="0" xfId="30" applyFont="1"/>
    <xf numFmtId="0" fontId="7" fillId="0" borderId="0" xfId="30" applyFont="1" applyAlignment="1">
      <alignment horizontal="center"/>
    </xf>
    <xf numFmtId="0" fontId="7" fillId="0" borderId="0" xfId="30" applyFont="1" applyAlignment="1">
      <alignment horizontal="left"/>
    </xf>
    <xf numFmtId="0" fontId="12" fillId="0" borderId="0" xfId="30" applyFont="1" applyBorder="1"/>
    <xf numFmtId="0" fontId="7" fillId="0" borderId="2" xfId="30" applyFont="1" applyBorder="1" applyAlignment="1">
      <alignment horizontal="center" vertical="top" wrapText="1"/>
    </xf>
    <xf numFmtId="0" fontId="7" fillId="0" borderId="5" xfId="30" applyFont="1" applyBorder="1" applyAlignment="1">
      <alignment horizontal="center" vertical="top" wrapText="1"/>
    </xf>
    <xf numFmtId="0" fontId="7" fillId="0" borderId="6" xfId="30" applyFont="1" applyFill="1" applyBorder="1" applyAlignment="1">
      <alignment horizontal="center" vertical="top" wrapText="1"/>
    </xf>
    <xf numFmtId="0" fontId="7" fillId="0" borderId="9" xfId="30" applyFont="1" applyFill="1" applyBorder="1" applyAlignment="1">
      <alignment horizontal="center" vertical="top" wrapText="1"/>
    </xf>
    <xf numFmtId="0" fontId="7" fillId="0" borderId="6" xfId="30" applyFont="1" applyBorder="1" applyAlignment="1">
      <alignment horizontal="center" vertical="top" wrapText="1"/>
    </xf>
    <xf numFmtId="1" fontId="7" fillId="0" borderId="2" xfId="30" applyNumberFormat="1" applyFont="1" applyBorder="1" applyAlignment="1">
      <alignment horizontal="center" vertical="top" wrapText="1"/>
    </xf>
    <xf numFmtId="0" fontId="12" fillId="0" borderId="2" xfId="30" applyFont="1" applyBorder="1" applyAlignment="1">
      <alignment horizontal="center"/>
    </xf>
    <xf numFmtId="0" fontId="27" fillId="0" borderId="2" xfId="31" applyFont="1" applyBorder="1" applyAlignment="1">
      <alignment horizontal="center" vertical="center" wrapText="1"/>
    </xf>
    <xf numFmtId="1" fontId="12" fillId="0" borderId="6" xfId="30" applyNumberFormat="1" applyFont="1" applyBorder="1" applyAlignment="1">
      <alignment horizontal="center"/>
    </xf>
    <xf numFmtId="0" fontId="12" fillId="0" borderId="2" xfId="30" applyFont="1" applyBorder="1"/>
    <xf numFmtId="0" fontId="12" fillId="3" borderId="2" xfId="30" applyFont="1" applyFill="1" applyBorder="1" applyAlignment="1">
      <alignment horizontal="center"/>
    </xf>
    <xf numFmtId="0" fontId="12" fillId="0" borderId="6" xfId="30" applyFont="1" applyBorder="1"/>
    <xf numFmtId="1" fontId="12" fillId="0" borderId="6" xfId="30" applyNumberFormat="1" applyFont="1" applyBorder="1"/>
    <xf numFmtId="1" fontId="12" fillId="0" borderId="0" xfId="30" applyNumberFormat="1" applyFont="1"/>
    <xf numFmtId="0" fontId="27" fillId="0" borderId="3" xfId="31" applyFont="1" applyBorder="1" applyAlignment="1">
      <alignment horizontal="center" vertical="center" wrapText="1"/>
    </xf>
    <xf numFmtId="49" fontId="24" fillId="0" borderId="2" xfId="31" applyNumberFormat="1" applyFont="1" applyBorder="1" applyAlignment="1">
      <alignment horizontal="center" vertical="center" wrapText="1"/>
    </xf>
    <xf numFmtId="0" fontId="24" fillId="0" borderId="2" xfId="31" applyFont="1" applyBorder="1" applyAlignment="1">
      <alignment horizontal="center" vertical="center" wrapText="1"/>
    </xf>
    <xf numFmtId="0" fontId="2" fillId="0" borderId="2" xfId="31" applyFont="1" applyBorder="1" applyAlignment="1">
      <alignment horizontal="center" vertical="center"/>
    </xf>
    <xf numFmtId="0" fontId="7" fillId="0" borderId="2" xfId="30" applyFont="1" applyBorder="1" applyAlignment="1">
      <alignment horizontal="center"/>
    </xf>
    <xf numFmtId="0" fontId="7" fillId="0" borderId="2" xfId="30" applyFont="1" applyBorder="1"/>
    <xf numFmtId="1" fontId="7" fillId="0" borderId="2" xfId="30" applyNumberFormat="1" applyFont="1" applyBorder="1"/>
    <xf numFmtId="0" fontId="7" fillId="0" borderId="0" xfId="30" applyFont="1" applyBorder="1" applyAlignment="1">
      <alignment horizontal="center"/>
    </xf>
    <xf numFmtId="0" fontId="7" fillId="0" borderId="0" xfId="30" applyFont="1" applyBorder="1"/>
    <xf numFmtId="0" fontId="7" fillId="0" borderId="0" xfId="30" applyFont="1"/>
    <xf numFmtId="0" fontId="7" fillId="0" borderId="0" xfId="30" applyFont="1" applyAlignment="1">
      <alignment vertical="top" wrapText="1"/>
    </xf>
    <xf numFmtId="0" fontId="7" fillId="0" borderId="0" xfId="30" applyFont="1" applyAlignment="1"/>
    <xf numFmtId="0" fontId="2" fillId="0" borderId="0" xfId="31"/>
    <xf numFmtId="0" fontId="19" fillId="0" borderId="0" xfId="31" applyFont="1" applyAlignment="1">
      <alignment horizontal="left"/>
    </xf>
    <xf numFmtId="0" fontId="12" fillId="0" borderId="0" xfId="31" applyFont="1"/>
    <xf numFmtId="0" fontId="7" fillId="0" borderId="0" xfId="31" applyFont="1" applyAlignment="1">
      <alignment horizontal="center"/>
    </xf>
    <xf numFmtId="0" fontId="7" fillId="0" borderId="0" xfId="31" applyFont="1" applyAlignment="1">
      <alignment horizontal="left"/>
    </xf>
    <xf numFmtId="0" fontId="12" fillId="0" borderId="2" xfId="31" applyFont="1" applyBorder="1"/>
    <xf numFmtId="0" fontId="12" fillId="0" borderId="0" xfId="31" applyFont="1" applyBorder="1"/>
    <xf numFmtId="0" fontId="7" fillId="0" borderId="2" xfId="31" applyFont="1" applyBorder="1" applyAlignment="1">
      <alignment horizontal="center" vertical="top" wrapText="1"/>
    </xf>
    <xf numFmtId="0" fontId="7" fillId="0" borderId="5" xfId="31" applyFont="1" applyBorder="1" applyAlignment="1">
      <alignment vertical="top" wrapText="1"/>
    </xf>
    <xf numFmtId="0" fontId="7" fillId="0" borderId="5" xfId="31" applyFont="1" applyBorder="1" applyAlignment="1">
      <alignment horizontal="center" vertical="top" wrapText="1"/>
    </xf>
    <xf numFmtId="0" fontId="7" fillId="0" borderId="6" xfId="31" applyFont="1" applyFill="1" applyBorder="1" applyAlignment="1">
      <alignment horizontal="center" vertical="top" wrapText="1"/>
    </xf>
    <xf numFmtId="0" fontId="7" fillId="0" borderId="9" xfId="31" applyFont="1" applyFill="1" applyBorder="1" applyAlignment="1">
      <alignment horizontal="center" vertical="top" wrapText="1"/>
    </xf>
    <xf numFmtId="0" fontId="7" fillId="0" borderId="6" xfId="31" applyFont="1" applyBorder="1" applyAlignment="1">
      <alignment horizontal="center" vertical="top" wrapText="1"/>
    </xf>
    <xf numFmtId="0" fontId="12" fillId="0" borderId="2" xfId="31" applyFont="1" applyBorder="1" applyAlignment="1">
      <alignment horizontal="center"/>
    </xf>
    <xf numFmtId="1" fontId="12" fillId="0" borderId="6" xfId="31" applyNumberFormat="1" applyFont="1" applyBorder="1" applyAlignment="1">
      <alignment horizontal="center"/>
    </xf>
    <xf numFmtId="0" fontId="12" fillId="0" borderId="6" xfId="31" applyFont="1" applyBorder="1" applyAlignment="1">
      <alignment horizontal="center"/>
    </xf>
    <xf numFmtId="0" fontId="12" fillId="0" borderId="8" xfId="31" applyFont="1" applyBorder="1"/>
    <xf numFmtId="0" fontId="12" fillId="3" borderId="2" xfId="31" applyFont="1" applyFill="1" applyBorder="1" applyAlignment="1">
      <alignment horizontal="center"/>
    </xf>
    <xf numFmtId="0" fontId="12" fillId="0" borderId="6" xfId="31" applyFont="1" applyBorder="1"/>
    <xf numFmtId="1" fontId="12" fillId="0" borderId="6" xfId="31" applyNumberFormat="1" applyFont="1" applyBorder="1"/>
    <xf numFmtId="1" fontId="12" fillId="0" borderId="0" xfId="31" applyNumberFormat="1" applyFont="1"/>
    <xf numFmtId="0" fontId="12" fillId="0" borderId="2" xfId="31" applyFont="1" applyBorder="1" applyAlignment="1">
      <alignment horizontal="center" vertical="center"/>
    </xf>
    <xf numFmtId="0" fontId="12" fillId="0" borderId="0" xfId="31" applyFont="1" applyAlignment="1">
      <alignment horizontal="center"/>
    </xf>
    <xf numFmtId="1" fontId="12" fillId="0" borderId="2" xfId="31" applyNumberFormat="1" applyFont="1" applyBorder="1" applyAlignment="1">
      <alignment horizontal="center"/>
    </xf>
    <xf numFmtId="0" fontId="27" fillId="3" borderId="2" xfId="31" applyFont="1" applyFill="1" applyBorder="1" applyAlignment="1">
      <alignment horizontal="center" vertical="center" wrapText="1"/>
    </xf>
    <xf numFmtId="0" fontId="12" fillId="3" borderId="2" xfId="31" applyFont="1" applyFill="1" applyBorder="1"/>
    <xf numFmtId="1" fontId="12" fillId="3" borderId="6" xfId="31" applyNumberFormat="1" applyFont="1" applyFill="1" applyBorder="1"/>
    <xf numFmtId="0" fontId="12" fillId="3" borderId="0" xfId="31" applyFont="1" applyFill="1"/>
    <xf numFmtId="1" fontId="12" fillId="3" borderId="6" xfId="31" applyNumberFormat="1" applyFont="1" applyFill="1" applyBorder="1" applyAlignment="1">
      <alignment horizontal="center"/>
    </xf>
    <xf numFmtId="1" fontId="12" fillId="0" borderId="8" xfId="31" applyNumberFormat="1" applyFont="1" applyBorder="1"/>
    <xf numFmtId="0" fontId="7" fillId="0" borderId="2" xfId="31" applyFont="1" applyBorder="1" applyAlignment="1">
      <alignment horizontal="center"/>
    </xf>
    <xf numFmtId="0" fontId="7" fillId="0" borderId="2" xfId="31" applyFont="1" applyBorder="1"/>
    <xf numFmtId="1" fontId="7" fillId="0" borderId="2" xfId="31" applyNumberFormat="1" applyFont="1" applyBorder="1" applyAlignment="1">
      <alignment horizontal="center"/>
    </xf>
    <xf numFmtId="1" fontId="7" fillId="0" borderId="2" xfId="31" applyNumberFormat="1" applyFont="1" applyBorder="1" applyAlignment="1">
      <alignment horizontal="right"/>
    </xf>
    <xf numFmtId="0" fontId="7" fillId="0" borderId="0" xfId="31" applyFont="1" applyBorder="1" applyAlignment="1">
      <alignment horizontal="center"/>
    </xf>
    <xf numFmtId="0" fontId="7" fillId="0" borderId="0" xfId="31" applyFont="1" applyBorder="1"/>
    <xf numFmtId="0" fontId="7" fillId="0" borderId="0" xfId="31" applyFont="1"/>
    <xf numFmtId="0" fontId="7" fillId="0" borderId="0" xfId="31" applyFont="1" applyAlignment="1">
      <alignment vertical="top" wrapText="1"/>
    </xf>
    <xf numFmtId="0" fontId="7" fillId="0" borderId="0" xfId="31" applyFont="1" applyAlignment="1"/>
    <xf numFmtId="0" fontId="12" fillId="0" borderId="5" xfId="31" applyFont="1" applyBorder="1"/>
    <xf numFmtId="0" fontId="12" fillId="2" borderId="2" xfId="31" applyFont="1" applyFill="1" applyBorder="1"/>
    <xf numFmtId="0" fontId="12" fillId="0" borderId="2" xfId="31" applyFont="1" applyFill="1" applyBorder="1" applyAlignment="1">
      <alignment horizontal="center"/>
    </xf>
    <xf numFmtId="1" fontId="7" fillId="0" borderId="2" xfId="31" applyNumberFormat="1" applyFont="1" applyBorder="1"/>
    <xf numFmtId="0" fontId="8" fillId="0" borderId="0" xfId="31" applyFont="1" applyAlignment="1"/>
    <xf numFmtId="0" fontId="17" fillId="0" borderId="0" xfId="31" applyFont="1" applyAlignment="1"/>
    <xf numFmtId="0" fontId="16" fillId="0" borderId="0" xfId="31" applyFont="1" applyAlignment="1"/>
    <xf numFmtId="0" fontId="12" fillId="0" borderId="0" xfId="31" applyFont="1" applyBorder="1" applyAlignment="1">
      <alignment horizontal="left"/>
    </xf>
    <xf numFmtId="0" fontId="14" fillId="0" borderId="0" xfId="31" applyFont="1" applyBorder="1" applyAlignment="1">
      <alignment horizontal="center"/>
    </xf>
    <xf numFmtId="0" fontId="7" fillId="0" borderId="0" xfId="31" applyFont="1" applyAlignment="1">
      <alignment horizontal="right"/>
    </xf>
    <xf numFmtId="0" fontId="11" fillId="0" borderId="0" xfId="31" applyFont="1"/>
    <xf numFmtId="0" fontId="7" fillId="0" borderId="2" xfId="31" applyFont="1" applyBorder="1" applyAlignment="1">
      <alignment vertical="top" wrapText="1"/>
    </xf>
    <xf numFmtId="0" fontId="22" fillId="0" borderId="2" xfId="31" applyFont="1" applyBorder="1" applyAlignment="1">
      <alignment horizontal="center" vertical="top" wrapText="1"/>
    </xf>
    <xf numFmtId="0" fontId="22" fillId="0" borderId="0" xfId="31" applyFont="1"/>
    <xf numFmtId="2" fontId="12" fillId="0" borderId="2" xfId="31" applyNumberFormat="1" applyFont="1" applyBorder="1"/>
    <xf numFmtId="2" fontId="2" fillId="0" borderId="2" xfId="31" applyNumberFormat="1" applyBorder="1"/>
    <xf numFmtId="2" fontId="2" fillId="0" borderId="2" xfId="31" applyNumberFormat="1" applyBorder="1" applyAlignment="1">
      <alignment horizontal="center"/>
    </xf>
    <xf numFmtId="2" fontId="12" fillId="0" borderId="0" xfId="31" applyNumberFormat="1" applyFont="1"/>
    <xf numFmtId="2" fontId="7" fillId="0" borderId="2" xfId="31" applyNumberFormat="1" applyFont="1" applyBorder="1" applyAlignment="1">
      <alignment horizontal="center"/>
    </xf>
    <xf numFmtId="0" fontId="12" fillId="0" borderId="0" xfId="31" applyFont="1" applyBorder="1" applyAlignment="1">
      <alignment vertical="top"/>
    </xf>
    <xf numFmtId="0" fontId="12" fillId="0" borderId="0" xfId="31" applyFont="1" applyBorder="1" applyAlignment="1">
      <alignment horizontal="left" wrapText="1"/>
    </xf>
    <xf numFmtId="2" fontId="7" fillId="0" borderId="0" xfId="31" applyNumberFormat="1" applyFont="1"/>
    <xf numFmtId="2" fontId="7" fillId="0" borderId="0" xfId="31" applyNumberFormat="1" applyFont="1" applyAlignment="1">
      <alignment vertical="top" wrapText="1"/>
    </xf>
    <xf numFmtId="0" fontId="8" fillId="0" borderId="0" xfId="31" applyFont="1" applyAlignment="1">
      <alignment horizontal="center"/>
    </xf>
    <xf numFmtId="0" fontId="17" fillId="0" borderId="0" xfId="31" applyFont="1" applyAlignment="1">
      <alignment horizontal="center"/>
    </xf>
    <xf numFmtId="0" fontId="16" fillId="0" borderId="0" xfId="31" applyFont="1" applyAlignment="1">
      <alignment horizontal="center"/>
    </xf>
    <xf numFmtId="0" fontId="10" fillId="0" borderId="0" xfId="31" applyFont="1" applyAlignment="1"/>
    <xf numFmtId="0" fontId="22" fillId="0" borderId="0" xfId="31" applyFont="1" applyBorder="1" applyAlignment="1">
      <alignment horizontal="right"/>
    </xf>
    <xf numFmtId="0" fontId="7" fillId="0" borderId="0" xfId="31" applyFont="1" applyFill="1" applyBorder="1" applyAlignment="1">
      <alignment horizontal="center" vertical="top" wrapText="1"/>
    </xf>
    <xf numFmtId="0" fontId="7" fillId="0" borderId="0" xfId="31" applyFont="1" applyBorder="1" applyAlignment="1">
      <alignment horizontal="center" vertical="top" wrapText="1"/>
    </xf>
    <xf numFmtId="0" fontId="22" fillId="0" borderId="0" xfId="31" applyFont="1" applyBorder="1" applyAlignment="1">
      <alignment horizontal="center" vertical="top" wrapText="1"/>
    </xf>
    <xf numFmtId="2" fontId="2" fillId="0" borderId="0" xfId="31" applyNumberFormat="1"/>
    <xf numFmtId="0" fontId="12" fillId="2" borderId="2" xfId="31" applyFont="1" applyFill="1" applyBorder="1" applyAlignment="1">
      <alignment horizontal="center"/>
    </xf>
    <xf numFmtId="1" fontId="12" fillId="2" borderId="0" xfId="31" applyNumberFormat="1" applyFont="1" applyFill="1" applyBorder="1" applyAlignment="1">
      <alignment horizontal="center"/>
    </xf>
    <xf numFmtId="1" fontId="12" fillId="2" borderId="2" xfId="31" applyNumberFormat="1" applyFont="1" applyFill="1" applyBorder="1" applyAlignment="1">
      <alignment horizontal="center"/>
    </xf>
    <xf numFmtId="2" fontId="22" fillId="0" borderId="0" xfId="31" applyNumberFormat="1" applyFont="1"/>
    <xf numFmtId="2" fontId="7" fillId="0" borderId="0" xfId="31" applyNumberFormat="1" applyFont="1" applyBorder="1" applyAlignment="1">
      <alignment horizontal="center"/>
    </xf>
    <xf numFmtId="2" fontId="7" fillId="0" borderId="11" xfId="31" applyNumberFormat="1" applyFont="1" applyFill="1" applyBorder="1" applyAlignment="1">
      <alignment horizontal="center"/>
    </xf>
    <xf numFmtId="2" fontId="7" fillId="0" borderId="0" xfId="31" applyNumberFormat="1" applyFont="1" applyFill="1" applyBorder="1" applyAlignment="1">
      <alignment horizontal="center"/>
    </xf>
    <xf numFmtId="0" fontId="12" fillId="0" borderId="0" xfId="31" applyFont="1" applyBorder="1" applyAlignment="1">
      <alignment horizontal="left" vertical="top" wrapText="1"/>
    </xf>
    <xf numFmtId="0" fontId="114" fillId="0" borderId="0" xfId="31" applyFont="1" applyAlignment="1">
      <alignment horizontal="center" vertical="top" wrapText="1"/>
    </xf>
    <xf numFmtId="1" fontId="12" fillId="0" borderId="8" xfId="30" applyNumberFormat="1" applyFont="1" applyBorder="1"/>
    <xf numFmtId="0" fontId="12" fillId="0" borderId="0" xfId="30" applyFont="1" applyAlignment="1">
      <alignment horizontal="center"/>
    </xf>
    <xf numFmtId="1" fontId="12" fillId="0" borderId="2" xfId="31" applyNumberFormat="1" applyFont="1" applyBorder="1"/>
    <xf numFmtId="1" fontId="12" fillId="3" borderId="8" xfId="31" applyNumberFormat="1" applyFont="1" applyFill="1" applyBorder="1"/>
    <xf numFmtId="2" fontId="7" fillId="0" borderId="0" xfId="0" applyNumberFormat="1" applyFont="1"/>
    <xf numFmtId="0" fontId="7" fillId="0" borderId="2" xfId="31" applyFont="1" applyBorder="1" applyAlignment="1">
      <alignment horizontal="right"/>
    </xf>
    <xf numFmtId="2" fontId="7" fillId="0" borderId="0" xfId="0" applyNumberFormat="1" applyFont="1" applyAlignment="1">
      <alignment vertical="top" wrapText="1"/>
    </xf>
    <xf numFmtId="2" fontId="12" fillId="0" borderId="0" xfId="1" applyNumberFormat="1" applyFont="1"/>
    <xf numFmtId="0" fontId="10" fillId="0" borderId="0" xfId="31" applyFont="1" applyAlignment="1">
      <alignment horizontal="center" wrapText="1"/>
    </xf>
    <xf numFmtId="2" fontId="12" fillId="0" borderId="0" xfId="31" applyNumberFormat="1" applyFont="1" applyBorder="1"/>
    <xf numFmtId="0" fontId="17" fillId="0" borderId="0" xfId="30" applyFont="1" applyAlignment="1">
      <alignment horizontal="center"/>
    </xf>
    <xf numFmtId="0" fontId="16" fillId="0" borderId="0" xfId="30" applyFont="1" applyAlignment="1">
      <alignment horizontal="center"/>
    </xf>
    <xf numFmtId="0" fontId="10" fillId="0" borderId="0" xfId="30" applyFont="1" applyAlignment="1">
      <alignment horizontal="center" wrapText="1"/>
    </xf>
    <xf numFmtId="0" fontId="22" fillId="0" borderId="0" xfId="30" applyFont="1" applyBorder="1" applyAlignment="1">
      <alignment horizontal="right"/>
    </xf>
    <xf numFmtId="0" fontId="7" fillId="0" borderId="0" xfId="30" applyFont="1" applyBorder="1" applyAlignment="1">
      <alignment horizontal="center" vertical="top" wrapText="1"/>
    </xf>
    <xf numFmtId="1" fontId="7" fillId="0" borderId="0" xfId="30" applyNumberFormat="1" applyFont="1" applyBorder="1" applyAlignment="1">
      <alignment horizontal="center" vertical="top" wrapText="1"/>
    </xf>
    <xf numFmtId="1" fontId="12" fillId="0" borderId="0" xfId="30" applyNumberFormat="1" applyFont="1" applyBorder="1"/>
    <xf numFmtId="1" fontId="7" fillId="0" borderId="0" xfId="30" applyNumberFormat="1" applyFont="1" applyBorder="1"/>
    <xf numFmtId="0" fontId="114" fillId="0" borderId="0" xfId="30" applyFont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2" fillId="0" borderId="0" xfId="0" applyFont="1"/>
    <xf numFmtId="0" fontId="27" fillId="0" borderId="2" xfId="1" applyFont="1" applyBorder="1" applyAlignment="1">
      <alignment horizontal="center" vertical="top" wrapText="1"/>
    </xf>
    <xf numFmtId="0" fontId="7" fillId="0" borderId="2" xfId="3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1" fontId="0" fillId="0" borderId="2" xfId="0" applyNumberFormat="1" applyBorder="1"/>
    <xf numFmtId="0" fontId="0" fillId="0" borderId="2" xfId="0" applyBorder="1" applyAlignment="1">
      <alignment horizontal="center" vertical="top"/>
    </xf>
    <xf numFmtId="49" fontId="24" fillId="0" borderId="2" xfId="1" applyNumberFormat="1" applyFont="1" applyBorder="1" applyAlignment="1">
      <alignment horizontal="center" vertical="top" wrapText="1"/>
    </xf>
    <xf numFmtId="0" fontId="24" fillId="0" borderId="2" xfId="1" applyFont="1" applyBorder="1" applyAlignment="1">
      <alignment horizontal="center" vertical="top" wrapText="1"/>
    </xf>
    <xf numFmtId="0" fontId="114" fillId="0" borderId="2" xfId="0" applyFont="1" applyBorder="1" applyAlignment="1">
      <alignment horizontal="center" vertical="top" wrapText="1"/>
    </xf>
    <xf numFmtId="2" fontId="52" fillId="0" borderId="2" xfId="1" applyNumberFormat="1" applyBorder="1"/>
    <xf numFmtId="2" fontId="115" fillId="0" borderId="2" xfId="32" applyNumberFormat="1" applyFont="1" applyBorder="1" applyAlignment="1">
      <alignment horizontal="center"/>
    </xf>
    <xf numFmtId="2" fontId="80" fillId="0" borderId="2" xfId="4" applyNumberFormat="1" applyFont="1" applyBorder="1" applyAlignment="1">
      <alignment horizontal="center"/>
    </xf>
    <xf numFmtId="2" fontId="116" fillId="0" borderId="2" xfId="32" applyNumberFormat="1" applyFont="1" applyBorder="1" applyAlignment="1">
      <alignment horizontal="center"/>
    </xf>
    <xf numFmtId="0" fontId="80" fillId="0" borderId="2" xfId="4" applyFont="1" applyBorder="1" applyAlignment="1">
      <alignment horizontal="center"/>
    </xf>
    <xf numFmtId="0" fontId="52" fillId="0" borderId="6" xfId="1" applyBorder="1"/>
    <xf numFmtId="0" fontId="32" fillId="0" borderId="10" xfId="1" applyFont="1" applyBorder="1" applyAlignment="1">
      <alignment horizontal="center" vertical="top" wrapText="1"/>
    </xf>
    <xf numFmtId="0" fontId="52" fillId="0" borderId="3" xfId="1" applyBorder="1"/>
    <xf numFmtId="0" fontId="117" fillId="0" borderId="2" xfId="0" applyFont="1" applyBorder="1" applyAlignment="1">
      <alignment horizontal="right"/>
    </xf>
    <xf numFmtId="0" fontId="117" fillId="0" borderId="0" xfId="0" applyFont="1" applyAlignment="1">
      <alignment horizontal="right" wrapText="1"/>
    </xf>
    <xf numFmtId="2" fontId="52" fillId="0" borderId="3" xfId="1" applyNumberFormat="1" applyBorder="1"/>
    <xf numFmtId="2" fontId="7" fillId="0" borderId="0" xfId="0" applyNumberFormat="1" applyFont="1" applyAlignment="1"/>
    <xf numFmtId="0" fontId="7" fillId="0" borderId="2" xfId="4" quotePrefix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/>
    <xf numFmtId="0" fontId="8" fillId="0" borderId="0" xfId="0" applyFont="1" applyAlignment="1">
      <alignment horizontal="right"/>
    </xf>
    <xf numFmtId="9" fontId="0" fillId="0" borderId="0" xfId="33" applyFont="1"/>
    <xf numFmtId="9" fontId="7" fillId="0" borderId="0" xfId="33" applyFont="1"/>
    <xf numFmtId="0" fontId="119" fillId="0" borderId="0" xfId="0" applyFont="1" applyAlignment="1">
      <alignment horizontal="center" readingOrder="1"/>
    </xf>
    <xf numFmtId="0" fontId="12" fillId="0" borderId="2" xfId="3" applyBorder="1" applyAlignment="1">
      <alignment horizontal="center" vertical="center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17" fillId="0" borderId="2" xfId="0" applyFont="1" applyBorder="1" applyAlignment="1">
      <alignment horizontal="right" wrapText="1"/>
    </xf>
    <xf numFmtId="0" fontId="20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wrapText="1"/>
    </xf>
    <xf numFmtId="0" fontId="7" fillId="0" borderId="5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 vertical="top" wrapText="1"/>
    </xf>
    <xf numFmtId="0" fontId="12" fillId="3" borderId="2" xfId="0" applyFont="1" applyFill="1" applyBorder="1" applyAlignment="1">
      <alignment horizontal="center"/>
    </xf>
    <xf numFmtId="0" fontId="22" fillId="0" borderId="5" xfId="0" quotePrefix="1" applyFont="1" applyBorder="1" applyAlignment="1">
      <alignment horizontal="center" vertical="top" wrapText="1"/>
    </xf>
    <xf numFmtId="0" fontId="22" fillId="0" borderId="6" xfId="0" quotePrefix="1" applyFont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22" fillId="0" borderId="2" xfId="0" quotePrefix="1" applyFont="1" applyBorder="1" applyAlignment="1">
      <alignment horizontal="center" vertical="top" wrapText="1"/>
    </xf>
    <xf numFmtId="0" fontId="1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top"/>
    </xf>
    <xf numFmtId="0" fontId="22" fillId="0" borderId="9" xfId="0" quotePrefix="1" applyFont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114" fillId="0" borderId="0" xfId="0" applyFont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20" fillId="0" borderId="2" xfId="0" applyFont="1" applyBorder="1" applyAlignment="1">
      <alignment horizontal="center" wrapText="1"/>
    </xf>
    <xf numFmtId="0" fontId="7" fillId="0" borderId="5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2" fontId="12" fillId="0" borderId="28" xfId="0" applyNumberFormat="1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2" fontId="12" fillId="0" borderId="26" xfId="0" applyNumberFormat="1" applyFont="1" applyBorder="1" applyAlignment="1">
      <alignment horizontal="center" vertical="center"/>
    </xf>
    <xf numFmtId="2" fontId="12" fillId="0" borderId="27" xfId="0" applyNumberFormat="1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1" fillId="0" borderId="0" xfId="0" applyFont="1" applyAlignment="1">
      <alignment horizontal="center"/>
    </xf>
    <xf numFmtId="0" fontId="7" fillId="0" borderId="1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4" fillId="0" borderId="7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2" fontId="12" fillId="0" borderId="19" xfId="0" applyNumberFormat="1" applyFont="1" applyBorder="1" applyAlignment="1">
      <alignment horizontal="center"/>
    </xf>
    <xf numFmtId="2" fontId="12" fillId="0" borderId="20" xfId="0" applyNumberFormat="1" applyFont="1" applyBorder="1" applyAlignment="1">
      <alignment horizontal="center"/>
    </xf>
    <xf numFmtId="0" fontId="20" fillId="0" borderId="2" xfId="5" applyFont="1" applyBorder="1" applyAlignment="1">
      <alignment horizontal="center" vertical="center" wrapText="1"/>
    </xf>
    <xf numFmtId="0" fontId="20" fillId="0" borderId="2" xfId="5" applyFont="1" applyBorder="1" applyAlignment="1">
      <alignment horizontal="center" vertical="top" wrapText="1"/>
    </xf>
    <xf numFmtId="0" fontId="20" fillId="0" borderId="1" xfId="5" applyFont="1" applyBorder="1" applyAlignment="1">
      <alignment horizontal="center" vertical="center" wrapText="1"/>
    </xf>
    <xf numFmtId="0" fontId="20" fillId="0" borderId="10" xfId="5" applyFont="1" applyBorder="1" applyAlignment="1">
      <alignment horizontal="center" vertical="center" wrapText="1"/>
    </xf>
    <xf numFmtId="0" fontId="20" fillId="0" borderId="3" xfId="5" applyFont="1" applyBorder="1" applyAlignment="1">
      <alignment horizontal="center" vertical="center" wrapText="1"/>
    </xf>
    <xf numFmtId="0" fontId="20" fillId="0" borderId="12" xfId="5" applyFont="1" applyBorder="1" applyAlignment="1">
      <alignment horizontal="center" vertical="center" wrapText="1"/>
    </xf>
    <xf numFmtId="0" fontId="20" fillId="0" borderId="13" xfId="5" applyFont="1" applyBorder="1" applyAlignment="1">
      <alignment horizontal="center" vertical="center" wrapText="1"/>
    </xf>
    <xf numFmtId="0" fontId="20" fillId="0" borderId="14" xfId="5" applyFont="1" applyBorder="1" applyAlignment="1">
      <alignment horizontal="center" vertical="center" wrapText="1"/>
    </xf>
    <xf numFmtId="0" fontId="20" fillId="0" borderId="8" xfId="5" applyFont="1" applyBorder="1" applyAlignment="1">
      <alignment horizontal="center" vertical="center" wrapText="1"/>
    </xf>
    <xf numFmtId="0" fontId="20" fillId="0" borderId="7" xfId="5" applyFont="1" applyBorder="1" applyAlignment="1">
      <alignment horizontal="center" vertical="center" wrapText="1"/>
    </xf>
    <xf numFmtId="0" fontId="20" fillId="0" borderId="15" xfId="5" applyFont="1" applyBorder="1" applyAlignment="1">
      <alignment horizontal="center" vertical="center" wrapText="1"/>
    </xf>
    <xf numFmtId="0" fontId="16" fillId="0" borderId="0" xfId="3" applyFont="1" applyAlignment="1">
      <alignment horizontal="center"/>
    </xf>
    <xf numFmtId="0" fontId="10" fillId="0" borderId="0" xfId="3" applyFont="1" applyAlignment="1">
      <alignment horizontal="center"/>
    </xf>
    <xf numFmtId="0" fontId="31" fillId="0" borderId="0" xfId="3" applyFont="1" applyAlignment="1">
      <alignment horizontal="center"/>
    </xf>
    <xf numFmtId="0" fontId="36" fillId="0" borderId="0" xfId="3" applyFont="1" applyAlignment="1">
      <alignment horizontal="center"/>
    </xf>
    <xf numFmtId="0" fontId="7" fillId="0" borderId="0" xfId="5" applyFont="1" applyAlignment="1">
      <alignment horizontal="left"/>
    </xf>
    <xf numFmtId="0" fontId="22" fillId="0" borderId="7" xfId="5" applyFont="1" applyBorder="1" applyAlignment="1">
      <alignment horizontal="right"/>
    </xf>
    <xf numFmtId="0" fontId="17" fillId="0" borderId="5" xfId="5" applyFont="1" applyBorder="1" applyAlignment="1">
      <alignment horizontal="center" vertical="top" wrapText="1"/>
    </xf>
    <xf numFmtId="0" fontId="17" fillId="0" borderId="6" xfId="5" applyFont="1" applyBorder="1" applyAlignment="1">
      <alignment horizontal="center" vertical="top" wrapText="1"/>
    </xf>
    <xf numFmtId="0" fontId="18" fillId="0" borderId="0" xfId="5" applyFont="1" applyAlignment="1">
      <alignment horizontal="left"/>
    </xf>
    <xf numFmtId="0" fontId="20" fillId="0" borderId="12" xfId="5" applyFont="1" applyBorder="1" applyAlignment="1">
      <alignment horizontal="center" vertical="top" wrapText="1"/>
    </xf>
    <xf numFmtId="0" fontId="20" fillId="0" borderId="13" xfId="5" applyFont="1" applyBorder="1" applyAlignment="1">
      <alignment horizontal="center" vertical="top" wrapText="1"/>
    </xf>
    <xf numFmtId="0" fontId="20" fillId="0" borderId="14" xfId="5" applyFont="1" applyBorder="1" applyAlignment="1">
      <alignment horizontal="center" vertical="top" wrapText="1"/>
    </xf>
    <xf numFmtId="0" fontId="20" fillId="0" borderId="8" xfId="5" applyFont="1" applyBorder="1" applyAlignment="1">
      <alignment horizontal="center" vertical="top" wrapText="1"/>
    </xf>
    <xf numFmtId="0" fontId="20" fillId="0" borderId="7" xfId="5" applyFont="1" applyBorder="1" applyAlignment="1">
      <alignment horizontal="center" vertical="top" wrapText="1"/>
    </xf>
    <xf numFmtId="0" fontId="20" fillId="0" borderId="15" xfId="5" applyFont="1" applyBorder="1" applyAlignment="1">
      <alignment horizontal="center" vertical="top" wrapText="1"/>
    </xf>
    <xf numFmtId="0" fontId="69" fillId="0" borderId="0" xfId="3" applyFont="1" applyAlignment="1">
      <alignment horizontal="left" vertical="center" wrapText="1"/>
    </xf>
    <xf numFmtId="0" fontId="63" fillId="0" borderId="0" xfId="3" applyFont="1" applyAlignment="1">
      <alignment horizontal="left" vertical="center" wrapText="1"/>
    </xf>
    <xf numFmtId="0" fontId="63" fillId="0" borderId="0" xfId="3" applyFont="1" applyAlignment="1">
      <alignment horizontal="left" vertical="center"/>
    </xf>
    <xf numFmtId="0" fontId="22" fillId="0" borderId="7" xfId="3" applyFont="1" applyBorder="1" applyAlignment="1">
      <alignment horizontal="right"/>
    </xf>
    <xf numFmtId="0" fontId="7" fillId="0" borderId="2" xfId="3" applyFont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67" fillId="3" borderId="2" xfId="3" applyFont="1" applyFill="1" applyBorder="1" applyAlignment="1">
      <alignment horizontal="center" vertical="center" wrapText="1"/>
    </xf>
    <xf numFmtId="0" fontId="40" fillId="0" borderId="2" xfId="3" applyFont="1" applyBorder="1" applyAlignment="1">
      <alignment horizontal="left"/>
    </xf>
    <xf numFmtId="0" fontId="37" fillId="0" borderId="0" xfId="3" applyFont="1" applyAlignment="1">
      <alignment horizontal="center"/>
    </xf>
    <xf numFmtId="0" fontId="38" fillId="0" borderId="0" xfId="3" applyFont="1" applyAlignment="1">
      <alignment horizontal="center"/>
    </xf>
    <xf numFmtId="0" fontId="37" fillId="0" borderId="0" xfId="3" applyFont="1" applyAlignment="1">
      <alignment horizontal="center" wrapText="1"/>
    </xf>
    <xf numFmtId="0" fontId="19" fillId="0" borderId="0" xfId="3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22" fillId="0" borderId="7" xfId="0" applyFont="1" applyBorder="1" applyAlignment="1">
      <alignment horizontal="right"/>
    </xf>
    <xf numFmtId="0" fontId="7" fillId="0" borderId="0" xfId="1" applyFont="1" applyAlignment="1">
      <alignment horizontal="center" vertical="top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7" fillId="0" borderId="4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0" xfId="2" applyFont="1" applyAlignment="1">
      <alignment horizontal="center" vertical="top" wrapText="1"/>
    </xf>
    <xf numFmtId="0" fontId="12" fillId="0" borderId="0" xfId="30" applyFont="1"/>
    <xf numFmtId="0" fontId="7" fillId="0" borderId="2" xfId="30" applyFont="1" applyBorder="1" applyAlignment="1">
      <alignment horizontal="center" vertical="top" wrapText="1"/>
    </xf>
    <xf numFmtId="0" fontId="7" fillId="0" borderId="5" xfId="30" applyFont="1" applyBorder="1" applyAlignment="1">
      <alignment horizontal="center"/>
    </xf>
    <xf numFmtId="0" fontId="7" fillId="0" borderId="9" xfId="30" applyFont="1" applyBorder="1" applyAlignment="1">
      <alignment horizontal="center"/>
    </xf>
    <xf numFmtId="0" fontId="7" fillId="0" borderId="6" xfId="30" applyFont="1" applyBorder="1" applyAlignment="1">
      <alignment horizontal="center"/>
    </xf>
    <xf numFmtId="0" fontId="51" fillId="0" borderId="0" xfId="30" applyFont="1" applyBorder="1" applyAlignment="1">
      <alignment horizontal="left"/>
    </xf>
    <xf numFmtId="0" fontId="114" fillId="0" borderId="0" xfId="30" applyFont="1" applyAlignment="1">
      <alignment horizontal="center" vertical="top" wrapText="1"/>
    </xf>
    <xf numFmtId="0" fontId="7" fillId="0" borderId="0" xfId="30" applyFont="1" applyAlignment="1">
      <alignment horizontal="center"/>
    </xf>
    <xf numFmtId="0" fontId="17" fillId="0" borderId="0" xfId="30" applyFont="1" applyAlignment="1">
      <alignment horizontal="center"/>
    </xf>
    <xf numFmtId="0" fontId="16" fillId="0" borderId="0" xfId="30" applyFont="1" applyAlignment="1">
      <alignment horizontal="center"/>
    </xf>
    <xf numFmtId="0" fontId="10" fillId="0" borderId="0" xfId="30" applyFont="1" applyAlignment="1">
      <alignment horizontal="center" wrapText="1"/>
    </xf>
    <xf numFmtId="0" fontId="7" fillId="0" borderId="0" xfId="30" applyFont="1" applyAlignment="1">
      <alignment horizontal="left"/>
    </xf>
    <xf numFmtId="0" fontId="22" fillId="0" borderId="7" xfId="30" applyFont="1" applyBorder="1" applyAlignment="1">
      <alignment horizontal="right"/>
    </xf>
    <xf numFmtId="0" fontId="12" fillId="0" borderId="0" xfId="31" applyFont="1"/>
    <xf numFmtId="0" fontId="7" fillId="0" borderId="2" xfId="31" applyFont="1" applyBorder="1" applyAlignment="1">
      <alignment horizontal="center" vertical="top" wrapText="1"/>
    </xf>
    <xf numFmtId="0" fontId="7" fillId="0" borderId="5" xfId="31" applyFont="1" applyBorder="1" applyAlignment="1">
      <alignment horizontal="center"/>
    </xf>
    <xf numFmtId="0" fontId="7" fillId="0" borderId="9" xfId="31" applyFont="1" applyBorder="1" applyAlignment="1">
      <alignment horizontal="center"/>
    </xf>
    <xf numFmtId="0" fontId="7" fillId="0" borderId="6" xfId="31" applyFont="1" applyBorder="1" applyAlignment="1">
      <alignment horizontal="center"/>
    </xf>
    <xf numFmtId="0" fontId="51" fillId="0" borderId="0" xfId="31" applyFont="1" applyBorder="1" applyAlignment="1">
      <alignment horizontal="left"/>
    </xf>
    <xf numFmtId="0" fontId="114" fillId="0" borderId="0" xfId="31" applyFont="1" applyAlignment="1">
      <alignment horizontal="center" vertical="top" wrapText="1"/>
    </xf>
    <xf numFmtId="0" fontId="7" fillId="0" borderId="0" xfId="31" applyFont="1" applyAlignment="1">
      <alignment horizontal="center"/>
    </xf>
    <xf numFmtId="0" fontId="17" fillId="0" borderId="0" xfId="31" applyFont="1" applyAlignment="1">
      <alignment horizontal="center"/>
    </xf>
    <xf numFmtId="0" fontId="16" fillId="0" borderId="0" xfId="31" applyFont="1" applyAlignment="1">
      <alignment horizontal="center"/>
    </xf>
    <xf numFmtId="0" fontId="10" fillId="0" borderId="0" xfId="31" applyFont="1" applyAlignment="1">
      <alignment horizontal="center" wrapText="1"/>
    </xf>
    <xf numFmtId="0" fontId="7" fillId="0" borderId="0" xfId="31" applyFont="1" applyAlignment="1">
      <alignment horizontal="left"/>
    </xf>
    <xf numFmtId="0" fontId="22" fillId="0" borderId="7" xfId="31" applyFont="1" applyBorder="1" applyAlignment="1">
      <alignment horizontal="right"/>
    </xf>
    <xf numFmtId="0" fontId="12" fillId="0" borderId="0" xfId="0" applyFont="1"/>
    <xf numFmtId="0" fontId="51" fillId="0" borderId="0" xfId="0" applyFont="1" applyBorder="1" applyAlignment="1">
      <alignment horizontal="left"/>
    </xf>
    <xf numFmtId="0" fontId="7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81" fillId="0" borderId="12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7" fillId="0" borderId="2" xfId="1" applyFont="1" applyBorder="1" applyAlignment="1">
      <alignment horizontal="center" vertical="top" wrapText="1"/>
    </xf>
    <xf numFmtId="0" fontId="7" fillId="3" borderId="1" xfId="1" applyFont="1" applyFill="1" applyBorder="1" applyAlignment="1">
      <alignment horizontal="center" vertical="top" wrapText="1"/>
    </xf>
    <xf numFmtId="0" fontId="7" fillId="3" borderId="10" xfId="1" applyFont="1" applyFill="1" applyBorder="1" applyAlignment="1">
      <alignment horizontal="center" vertical="top" wrapText="1"/>
    </xf>
    <xf numFmtId="0" fontId="7" fillId="3" borderId="3" xfId="1" applyFont="1" applyFill="1" applyBorder="1" applyAlignment="1">
      <alignment horizontal="center" vertical="top" wrapText="1"/>
    </xf>
    <xf numFmtId="0" fontId="13" fillId="0" borderId="0" xfId="1" applyFont="1" applyBorder="1" applyAlignment="1">
      <alignment horizontal="left"/>
    </xf>
    <xf numFmtId="0" fontId="7" fillId="0" borderId="1" xfId="1" applyFont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center" wrapText="1"/>
    </xf>
    <xf numFmtId="0" fontId="7" fillId="0" borderId="5" xfId="31" applyFont="1" applyFill="1" applyBorder="1" applyAlignment="1">
      <alignment horizontal="center" vertical="top" wrapText="1"/>
    </xf>
    <xf numFmtId="0" fontId="7" fillId="0" borderId="9" xfId="31" applyFont="1" applyFill="1" applyBorder="1" applyAlignment="1">
      <alignment horizontal="center" vertical="top" wrapText="1"/>
    </xf>
    <xf numFmtId="0" fontId="7" fillId="0" borderId="6" xfId="31" applyFont="1" applyFill="1" applyBorder="1" applyAlignment="1">
      <alignment horizontal="center" vertical="top" wrapText="1"/>
    </xf>
    <xf numFmtId="0" fontId="12" fillId="0" borderId="0" xfId="31" applyFont="1" applyBorder="1" applyAlignment="1">
      <alignment horizontal="left" vertical="top" wrapText="1"/>
    </xf>
    <xf numFmtId="0" fontId="7" fillId="0" borderId="1" xfId="31" applyFont="1" applyBorder="1" applyAlignment="1">
      <alignment horizontal="center" vertical="top" wrapText="1"/>
    </xf>
    <xf numFmtId="0" fontId="7" fillId="0" borderId="3" xfId="31" applyFont="1" applyBorder="1" applyAlignment="1">
      <alignment horizontal="center" vertical="top" wrapText="1"/>
    </xf>
    <xf numFmtId="0" fontId="7" fillId="0" borderId="12" xfId="31" applyFont="1" applyBorder="1" applyAlignment="1">
      <alignment horizontal="center" vertical="top" wrapText="1"/>
    </xf>
    <xf numFmtId="0" fontId="7" fillId="0" borderId="13" xfId="31" applyFont="1" applyBorder="1" applyAlignment="1">
      <alignment horizontal="center" vertical="top" wrapText="1"/>
    </xf>
    <xf numFmtId="0" fontId="7" fillId="0" borderId="14" xfId="31" applyFont="1" applyBorder="1" applyAlignment="1">
      <alignment horizontal="center" vertical="top" wrapText="1"/>
    </xf>
    <xf numFmtId="0" fontId="8" fillId="0" borderId="0" xfId="31" applyFont="1" applyAlignment="1">
      <alignment horizontal="center"/>
    </xf>
    <xf numFmtId="0" fontId="2" fillId="0" borderId="0" xfId="31" applyAlignment="1">
      <alignment horizontal="center"/>
    </xf>
    <xf numFmtId="0" fontId="10" fillId="0" borderId="0" xfId="31" applyFont="1" applyAlignment="1">
      <alignment horizontal="center"/>
    </xf>
    <xf numFmtId="0" fontId="8" fillId="0" borderId="0" xfId="0" applyFont="1" applyAlignment="1">
      <alignment horizontal="right"/>
    </xf>
    <xf numFmtId="0" fontId="7" fillId="0" borderId="1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7" fillId="0" borderId="1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1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57" fillId="0" borderId="2" xfId="0" applyFont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61" fillId="0" borderId="0" xfId="0" applyFont="1" applyBorder="1" applyAlignment="1">
      <alignment horizontal="center" vertical="top"/>
    </xf>
    <xf numFmtId="0" fontId="57" fillId="0" borderId="1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7" fillId="0" borderId="3" xfId="0" applyFont="1" applyBorder="1" applyAlignment="1">
      <alignment horizontal="center" vertical="top" wrapText="1"/>
    </xf>
    <xf numFmtId="0" fontId="50" fillId="0" borderId="7" xfId="0" applyFont="1" applyBorder="1" applyAlignment="1">
      <alignment horizontal="right"/>
    </xf>
    <xf numFmtId="0" fontId="40" fillId="0" borderId="7" xfId="0" applyFont="1" applyBorder="1" applyAlignment="1">
      <alignment horizontal="right"/>
    </xf>
    <xf numFmtId="0" fontId="40" fillId="0" borderId="1" xfId="0" applyFont="1" applyBorder="1" applyAlignment="1">
      <alignment horizontal="center" vertical="top" wrapText="1"/>
    </xf>
    <xf numFmtId="0" fontId="40" fillId="0" borderId="3" xfId="0" applyFont="1" applyBorder="1" applyAlignment="1">
      <alignment horizontal="center" vertical="top" wrapText="1"/>
    </xf>
    <xf numFmtId="0" fontId="40" fillId="0" borderId="2" xfId="0" applyFont="1" applyBorder="1" applyAlignment="1">
      <alignment horizontal="center" vertical="top" wrapText="1"/>
    </xf>
    <xf numFmtId="0" fontId="40" fillId="0" borderId="5" xfId="0" applyFont="1" applyBorder="1" applyAlignment="1">
      <alignment horizontal="center" vertical="top" wrapText="1"/>
    </xf>
    <xf numFmtId="0" fontId="40" fillId="0" borderId="9" xfId="0" applyFont="1" applyBorder="1" applyAlignment="1">
      <alignment horizontal="center" vertical="top" wrapText="1"/>
    </xf>
    <xf numFmtId="0" fontId="40" fillId="0" borderId="6" xfId="0" applyFont="1" applyBorder="1" applyAlignment="1">
      <alignment horizontal="center" vertical="top" wrapText="1"/>
    </xf>
    <xf numFmtId="0" fontId="7" fillId="3" borderId="1" xfId="1" quotePrefix="1" applyFont="1" applyFill="1" applyBorder="1" applyAlignment="1">
      <alignment horizontal="center" vertical="center" wrapText="1"/>
    </xf>
    <xf numFmtId="0" fontId="7" fillId="3" borderId="3" xfId="1" quotePrefix="1" applyFont="1" applyFill="1" applyBorder="1" applyAlignment="1">
      <alignment horizontal="center" vertical="center" wrapText="1"/>
    </xf>
    <xf numFmtId="0" fontId="7" fillId="0" borderId="5" xfId="1" applyFont="1" applyBorder="1" applyAlignment="1">
      <alignment horizontal="left" vertical="center"/>
    </xf>
    <xf numFmtId="0" fontId="7" fillId="0" borderId="9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10" fillId="0" borderId="0" xfId="1" applyFont="1" applyAlignment="1">
      <alignment horizontal="center"/>
    </xf>
    <xf numFmtId="0" fontId="10" fillId="0" borderId="0" xfId="1" applyFont="1" applyAlignment="1"/>
    <xf numFmtId="0" fontId="7" fillId="0" borderId="0" xfId="1" applyFont="1" applyAlignment="1">
      <alignment horizontal="left"/>
    </xf>
    <xf numFmtId="0" fontId="7" fillId="3" borderId="5" xfId="1" quotePrefix="1" applyFont="1" applyFill="1" applyBorder="1" applyAlignment="1">
      <alignment horizontal="center" vertical="center" wrapText="1"/>
    </xf>
    <xf numFmtId="0" fontId="7" fillId="3" borderId="9" xfId="1" quotePrefix="1" applyFont="1" applyFill="1" applyBorder="1" applyAlignment="1">
      <alignment horizontal="center" vertical="center" wrapText="1"/>
    </xf>
    <xf numFmtId="0" fontId="7" fillId="3" borderId="6" xfId="1" quotePrefix="1" applyFont="1" applyFill="1" applyBorder="1" applyAlignment="1">
      <alignment horizontal="center" vertical="center" wrapText="1"/>
    </xf>
    <xf numFmtId="0" fontId="99" fillId="0" borderId="12" xfId="3" applyFont="1" applyBorder="1" applyAlignment="1">
      <alignment horizontal="center" vertical="center" wrapText="1"/>
    </xf>
    <xf numFmtId="0" fontId="99" fillId="0" borderId="13" xfId="3" applyFont="1" applyBorder="1" applyAlignment="1">
      <alignment horizontal="center" vertical="center" wrapText="1"/>
    </xf>
    <xf numFmtId="0" fontId="99" fillId="0" borderId="14" xfId="3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53" fillId="3" borderId="5" xfId="0" applyFont="1" applyFill="1" applyBorder="1" applyAlignment="1">
      <alignment horizontal="center" vertical="top" wrapText="1"/>
    </xf>
    <xf numFmtId="0" fontId="53" fillId="3" borderId="9" xfId="0" applyFont="1" applyFill="1" applyBorder="1" applyAlignment="1">
      <alignment horizontal="center" vertical="top" wrapText="1"/>
    </xf>
    <xf numFmtId="0" fontId="53" fillId="3" borderId="6" xfId="0" applyFont="1" applyFill="1" applyBorder="1" applyAlignment="1">
      <alignment horizontal="center" vertical="top" wrapText="1"/>
    </xf>
    <xf numFmtId="0" fontId="41" fillId="0" borderId="0" xfId="0" applyFont="1" applyBorder="1" applyAlignment="1">
      <alignment horizontal="center"/>
    </xf>
    <xf numFmtId="0" fontId="53" fillId="0" borderId="2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right"/>
    </xf>
    <xf numFmtId="0" fontId="7" fillId="3" borderId="2" xfId="0" applyFont="1" applyFill="1" applyBorder="1" applyAlignment="1">
      <alignment horizontal="center" vertical="top" wrapText="1"/>
    </xf>
    <xf numFmtId="0" fontId="15" fillId="0" borderId="7" xfId="0" applyFont="1" applyBorder="1" applyAlignment="1">
      <alignment horizontal="center"/>
    </xf>
    <xf numFmtId="0" fontId="7" fillId="0" borderId="2" xfId="3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1" fillId="0" borderId="0" xfId="3" applyFont="1" applyAlignment="1">
      <alignment horizontal="center"/>
    </xf>
    <xf numFmtId="0" fontId="0" fillId="0" borderId="0" xfId="0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12" fillId="0" borderId="0" xfId="3" applyAlignment="1">
      <alignment horizontal="center"/>
    </xf>
    <xf numFmtId="0" fontId="13" fillId="0" borderId="0" xfId="3" applyFont="1" applyAlignment="1">
      <alignment horizontal="center"/>
    </xf>
    <xf numFmtId="0" fontId="7" fillId="0" borderId="5" xfId="3" applyFont="1" applyBorder="1" applyAlignment="1">
      <alignment horizontal="center" vertical="top"/>
    </xf>
    <xf numFmtId="0" fontId="7" fillId="0" borderId="9" xfId="3" applyFont="1" applyBorder="1" applyAlignment="1">
      <alignment horizontal="center" vertical="top"/>
    </xf>
    <xf numFmtId="0" fontId="7" fillId="0" borderId="2" xfId="3" applyFont="1" applyBorder="1" applyAlignment="1">
      <alignment horizontal="center" vertical="top"/>
    </xf>
    <xf numFmtId="0" fontId="12" fillId="0" borderId="0" xfId="3" applyAlignment="1">
      <alignment horizontal="left"/>
    </xf>
    <xf numFmtId="0" fontId="7" fillId="0" borderId="1" xfId="3" applyFont="1" applyBorder="1" applyAlignment="1">
      <alignment horizontal="center" vertical="top" wrapText="1"/>
    </xf>
    <xf numFmtId="0" fontId="7" fillId="0" borderId="3" xfId="3" applyFont="1" applyBorder="1" applyAlignment="1">
      <alignment horizontal="center" vertical="top" wrapText="1"/>
    </xf>
    <xf numFmtId="0" fontId="11" fillId="0" borderId="5" xfId="3" applyFont="1" applyBorder="1" applyAlignment="1">
      <alignment horizontal="center" vertical="top"/>
    </xf>
    <xf numFmtId="0" fontId="11" fillId="0" borderId="9" xfId="3" applyFont="1" applyBorder="1" applyAlignment="1">
      <alignment horizontal="center" vertical="top"/>
    </xf>
    <xf numFmtId="0" fontId="11" fillId="0" borderId="16" xfId="3" applyFont="1" applyBorder="1" applyAlignment="1">
      <alignment horizontal="center" vertical="top"/>
    </xf>
    <xf numFmtId="0" fontId="9" fillId="0" borderId="0" xfId="3" applyFont="1" applyAlignment="1">
      <alignment horizontal="center"/>
    </xf>
    <xf numFmtId="0" fontId="7" fillId="0" borderId="5" xfId="3" applyFont="1" applyBorder="1" applyAlignment="1">
      <alignment horizontal="center" vertical="top" wrapText="1"/>
    </xf>
    <xf numFmtId="0" fontId="7" fillId="0" borderId="9" xfId="3" applyFont="1" applyBorder="1" applyAlignment="1">
      <alignment horizontal="center" vertical="top" wrapText="1"/>
    </xf>
    <xf numFmtId="0" fontId="7" fillId="0" borderId="6" xfId="3" applyFont="1" applyBorder="1" applyAlignment="1">
      <alignment horizontal="center" vertical="top" wrapText="1"/>
    </xf>
    <xf numFmtId="0" fontId="37" fillId="0" borderId="0" xfId="0" applyFont="1" applyAlignment="1">
      <alignment horizontal="right"/>
    </xf>
    <xf numFmtId="0" fontId="40" fillId="0" borderId="0" xfId="0" applyFont="1" applyAlignment="1">
      <alignment horizontal="center" wrapText="1"/>
    </xf>
    <xf numFmtId="0" fontId="22" fillId="0" borderId="7" xfId="0" applyFont="1" applyBorder="1" applyAlignment="1">
      <alignment horizontal="left"/>
    </xf>
    <xf numFmtId="0" fontId="7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0" fontId="40" fillId="0" borderId="10" xfId="0" applyFont="1" applyBorder="1" applyAlignment="1">
      <alignment horizontal="center" vertical="top" wrapText="1"/>
    </xf>
    <xf numFmtId="0" fontId="7" fillId="3" borderId="2" xfId="1" quotePrefix="1" applyFont="1" applyFill="1" applyBorder="1" applyAlignment="1">
      <alignment horizontal="center" vertical="center" wrapText="1"/>
    </xf>
    <xf numFmtId="0" fontId="22" fillId="0" borderId="0" xfId="1" applyFont="1" applyAlignment="1">
      <alignment horizontal="right"/>
    </xf>
    <xf numFmtId="0" fontId="7" fillId="3" borderId="11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left"/>
    </xf>
    <xf numFmtId="0" fontId="65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top"/>
    </xf>
    <xf numFmtId="0" fontId="7" fillId="0" borderId="7" xfId="0" applyFont="1" applyBorder="1" applyAlignment="1">
      <alignment horizontal="left"/>
    </xf>
    <xf numFmtId="0" fontId="57" fillId="0" borderId="12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57" fillId="0" borderId="14" xfId="0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7" fillId="0" borderId="17" xfId="0" applyFont="1" applyBorder="1" applyAlignment="1">
      <alignment horizontal="center" vertical="top" wrapText="1"/>
    </xf>
    <xf numFmtId="0" fontId="61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20" fillId="0" borderId="2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21" fillId="3" borderId="0" xfId="0" applyFont="1" applyFill="1" applyAlignment="1">
      <alignment horizontal="center" wrapText="1"/>
    </xf>
    <xf numFmtId="0" fontId="11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16" fillId="3" borderId="0" xfId="0" applyFont="1" applyFill="1" applyBorder="1" applyAlignment="1">
      <alignment horizontal="right"/>
    </xf>
    <xf numFmtId="0" fontId="16" fillId="3" borderId="2" xfId="0" applyFont="1" applyFill="1" applyBorder="1" applyAlignment="1">
      <alignment horizontal="center" vertical="top" wrapText="1"/>
    </xf>
    <xf numFmtId="0" fontId="16" fillId="3" borderId="5" xfId="0" applyFont="1" applyFill="1" applyBorder="1" applyAlignment="1">
      <alignment horizontal="center" vertical="top" wrapText="1"/>
    </xf>
    <xf numFmtId="0" fontId="16" fillId="3" borderId="9" xfId="0" applyFont="1" applyFill="1" applyBorder="1" applyAlignment="1">
      <alignment horizontal="center" vertical="top" wrapText="1"/>
    </xf>
    <xf numFmtId="0" fontId="16" fillId="3" borderId="6" xfId="0" applyFont="1" applyFill="1" applyBorder="1" applyAlignment="1">
      <alignment horizontal="center" vertical="top" wrapText="1"/>
    </xf>
    <xf numFmtId="0" fontId="16" fillId="3" borderId="0" xfId="0" applyFont="1" applyFill="1" applyAlignment="1">
      <alignment horizontal="left"/>
    </xf>
    <xf numFmtId="0" fontId="16" fillId="3" borderId="12" xfId="0" applyFont="1" applyFill="1" applyBorder="1" applyAlignment="1">
      <alignment horizontal="center" vertical="top" wrapText="1"/>
    </xf>
    <xf numFmtId="0" fontId="16" fillId="3" borderId="8" xfId="0" applyFont="1" applyFill="1" applyBorder="1" applyAlignment="1">
      <alignment horizontal="center" vertical="top" wrapText="1"/>
    </xf>
    <xf numFmtId="0" fontId="16" fillId="3" borderId="2" xfId="0" applyFont="1" applyFill="1" applyBorder="1" applyAlignment="1">
      <alignment horizontal="center" wrapText="1"/>
    </xf>
    <xf numFmtId="0" fontId="74" fillId="3" borderId="0" xfId="0" applyFont="1" applyFill="1" applyAlignment="1">
      <alignment horizontal="left"/>
    </xf>
    <xf numFmtId="0" fontId="74" fillId="3" borderId="0" xfId="0" applyFont="1" applyFill="1" applyBorder="1" applyAlignment="1">
      <alignment horizontal="right"/>
    </xf>
    <xf numFmtId="0" fontId="74" fillId="0" borderId="0" xfId="0" applyFont="1" applyAlignment="1">
      <alignment horizontal="center" vertical="top" wrapText="1"/>
    </xf>
    <xf numFmtId="0" fontId="74" fillId="3" borderId="2" xfId="0" applyFont="1" applyFill="1" applyBorder="1" applyAlignment="1">
      <alignment horizontal="center" vertical="top" wrapText="1"/>
    </xf>
    <xf numFmtId="0" fontId="74" fillId="3" borderId="5" xfId="0" applyFont="1" applyFill="1" applyBorder="1" applyAlignment="1">
      <alignment horizontal="center" vertical="top" wrapText="1"/>
    </xf>
    <xf numFmtId="0" fontId="74" fillId="3" borderId="9" xfId="0" applyFont="1" applyFill="1" applyBorder="1" applyAlignment="1">
      <alignment horizontal="center" vertical="top" wrapText="1"/>
    </xf>
    <xf numFmtId="0" fontId="74" fillId="3" borderId="6" xfId="0" applyFont="1" applyFill="1" applyBorder="1" applyAlignment="1">
      <alignment horizontal="center" vertical="top" wrapText="1"/>
    </xf>
    <xf numFmtId="0" fontId="74" fillId="3" borderId="12" xfId="0" applyFont="1" applyFill="1" applyBorder="1" applyAlignment="1">
      <alignment horizontal="center" vertical="top" wrapText="1"/>
    </xf>
    <xf numFmtId="0" fontId="74" fillId="3" borderId="8" xfId="0" applyFont="1" applyFill="1" applyBorder="1" applyAlignment="1">
      <alignment horizontal="center" vertical="top" wrapText="1"/>
    </xf>
    <xf numFmtId="0" fontId="74" fillId="3" borderId="2" xfId="0" applyFont="1" applyFill="1" applyBorder="1" applyAlignment="1">
      <alignment horizontal="center" wrapText="1"/>
    </xf>
    <xf numFmtId="0" fontId="75" fillId="3" borderId="0" xfId="0" applyFont="1" applyFill="1" applyAlignment="1">
      <alignment horizontal="center"/>
    </xf>
    <xf numFmtId="0" fontId="74" fillId="3" borderId="0" xfId="0" applyFont="1" applyFill="1" applyAlignment="1">
      <alignment horizontal="center"/>
    </xf>
    <xf numFmtId="0" fontId="79" fillId="3" borderId="0" xfId="0" applyFont="1" applyFill="1" applyAlignment="1">
      <alignment horizontal="center" wrapText="1"/>
    </xf>
    <xf numFmtId="0" fontId="74" fillId="3" borderId="1" xfId="0" applyFont="1" applyFill="1" applyBorder="1" applyAlignment="1">
      <alignment horizontal="center" vertical="top" wrapText="1"/>
    </xf>
    <xf numFmtId="0" fontId="74" fillId="3" borderId="3" xfId="0" applyFont="1" applyFill="1" applyBorder="1" applyAlignment="1">
      <alignment horizontal="center" vertical="top" wrapText="1"/>
    </xf>
    <xf numFmtId="0" fontId="13" fillId="3" borderId="0" xfId="0" applyFont="1" applyFill="1" applyAlignment="1">
      <alignment horizontal="center" wrapText="1"/>
    </xf>
    <xf numFmtId="0" fontId="72" fillId="3" borderId="12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left"/>
    </xf>
    <xf numFmtId="0" fontId="7" fillId="3" borderId="0" xfId="0" applyFont="1" applyFill="1" applyBorder="1" applyAlignment="1">
      <alignment horizontal="right"/>
    </xf>
    <xf numFmtId="0" fontId="7" fillId="3" borderId="12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73" fillId="0" borderId="12" xfId="1" applyFont="1" applyBorder="1" applyAlignment="1">
      <alignment horizontal="center" vertical="top" wrapText="1"/>
    </xf>
    <xf numFmtId="0" fontId="27" fillId="0" borderId="13" xfId="1" applyFont="1" applyBorder="1" applyAlignment="1">
      <alignment horizontal="center" vertical="top" wrapText="1"/>
    </xf>
    <xf numFmtId="0" fontId="27" fillId="0" borderId="14" xfId="1" applyFont="1" applyBorder="1" applyAlignment="1">
      <alignment horizontal="center" vertical="top" wrapText="1"/>
    </xf>
    <xf numFmtId="0" fontId="27" fillId="0" borderId="11" xfId="1" applyFont="1" applyBorder="1" applyAlignment="1">
      <alignment horizontal="center" vertical="top" wrapText="1"/>
    </xf>
    <xf numFmtId="0" fontId="27" fillId="0" borderId="0" xfId="1" applyFont="1" applyBorder="1" applyAlignment="1">
      <alignment horizontal="center" vertical="top" wrapText="1"/>
    </xf>
    <xf numFmtId="0" fontId="27" fillId="0" borderId="17" xfId="1" applyFont="1" applyBorder="1" applyAlignment="1">
      <alignment horizontal="center" vertical="top" wrapText="1"/>
    </xf>
    <xf numFmtId="0" fontId="27" fillId="0" borderId="8" xfId="1" applyFont="1" applyBorder="1" applyAlignment="1">
      <alignment horizontal="center" vertical="top" wrapText="1"/>
    </xf>
    <xf numFmtId="0" fontId="27" fillId="0" borderId="7" xfId="1" applyFont="1" applyBorder="1" applyAlignment="1">
      <alignment horizontal="center" vertical="top" wrapText="1"/>
    </xf>
    <xf numFmtId="0" fontId="27" fillId="0" borderId="15" xfId="1" applyFont="1" applyBorder="1" applyAlignment="1">
      <alignment horizontal="center" vertical="top" wrapText="1"/>
    </xf>
    <xf numFmtId="0" fontId="48" fillId="0" borderId="0" xfId="1" applyFont="1" applyAlignment="1">
      <alignment horizontal="center"/>
    </xf>
    <xf numFmtId="0" fontId="27" fillId="0" borderId="1" xfId="1" applyFont="1" applyBorder="1" applyAlignment="1">
      <alignment horizontal="center" vertical="top" wrapText="1"/>
    </xf>
    <xf numFmtId="0" fontId="27" fillId="0" borderId="3" xfId="1" applyFont="1" applyBorder="1" applyAlignment="1">
      <alignment horizontal="center" vertical="top" wrapText="1"/>
    </xf>
    <xf numFmtId="0" fontId="27" fillId="0" borderId="5" xfId="1" applyFont="1" applyBorder="1" applyAlignment="1">
      <alignment horizontal="center" vertical="top" wrapText="1"/>
    </xf>
    <xf numFmtId="0" fontId="27" fillId="0" borderId="9" xfId="1" applyFont="1" applyBorder="1" applyAlignment="1">
      <alignment horizontal="center" vertical="top" wrapText="1"/>
    </xf>
    <xf numFmtId="0" fontId="27" fillId="0" borderId="2" xfId="1" applyFont="1" applyBorder="1" applyAlignment="1">
      <alignment horizontal="center" vertical="top" wrapText="1"/>
    </xf>
    <xf numFmtId="0" fontId="27" fillId="0" borderId="6" xfId="1" applyFont="1" applyBorder="1" applyAlignment="1">
      <alignment horizontal="center" vertical="top" wrapText="1"/>
    </xf>
    <xf numFmtId="0" fontId="34" fillId="0" borderId="0" xfId="1" applyFont="1" applyAlignment="1">
      <alignment horizontal="center"/>
    </xf>
    <xf numFmtId="0" fontId="25" fillId="0" borderId="13" xfId="1" applyFont="1" applyBorder="1" applyAlignment="1">
      <alignment horizontal="center" vertical="top" wrapText="1"/>
    </xf>
    <xf numFmtId="0" fontId="25" fillId="0" borderId="14" xfId="1" applyFont="1" applyBorder="1" applyAlignment="1">
      <alignment horizontal="center" vertical="top" wrapText="1"/>
    </xf>
    <xf numFmtId="0" fontId="25" fillId="0" borderId="11" xfId="1" applyFont="1" applyBorder="1" applyAlignment="1">
      <alignment horizontal="center" vertical="top" wrapText="1"/>
    </xf>
    <xf numFmtId="0" fontId="25" fillId="0" borderId="0" xfId="1" applyFont="1" applyBorder="1" applyAlignment="1">
      <alignment horizontal="center" vertical="top" wrapText="1"/>
    </xf>
    <xf numFmtId="0" fontId="25" fillId="0" borderId="17" xfId="1" applyFont="1" applyBorder="1" applyAlignment="1">
      <alignment horizontal="center" vertical="top" wrapText="1"/>
    </xf>
    <xf numFmtId="0" fontId="25" fillId="0" borderId="8" xfId="1" applyFont="1" applyBorder="1" applyAlignment="1">
      <alignment horizontal="center" vertical="top" wrapText="1"/>
    </xf>
    <xf numFmtId="0" fontId="25" fillId="0" borderId="7" xfId="1" applyFont="1" applyBorder="1" applyAlignment="1">
      <alignment horizontal="center" vertical="top" wrapText="1"/>
    </xf>
    <xf numFmtId="0" fontId="25" fillId="0" borderId="15" xfId="1" applyFont="1" applyBorder="1" applyAlignment="1">
      <alignment horizontal="center" vertical="top" wrapText="1"/>
    </xf>
    <xf numFmtId="0" fontId="23" fillId="0" borderId="2" xfId="1" applyFont="1" applyBorder="1" applyAlignment="1">
      <alignment horizontal="center" vertical="top" wrapText="1"/>
    </xf>
    <xf numFmtId="0" fontId="26" fillId="0" borderId="2" xfId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26" fillId="0" borderId="1" xfId="1" applyFont="1" applyBorder="1" applyAlignment="1">
      <alignment horizontal="center" vertical="top" wrapText="1"/>
    </xf>
    <xf numFmtId="0" fontId="26" fillId="0" borderId="3" xfId="1" applyFont="1" applyBorder="1" applyAlignment="1">
      <alignment horizontal="center" vertical="top" wrapText="1"/>
    </xf>
    <xf numFmtId="0" fontId="25" fillId="0" borderId="5" xfId="1" applyFont="1" applyBorder="1" applyAlignment="1">
      <alignment horizontal="center" vertical="top" wrapText="1"/>
    </xf>
    <xf numFmtId="0" fontId="25" fillId="0" borderId="9" xfId="1" applyFont="1" applyBorder="1" applyAlignment="1">
      <alignment horizontal="center" vertical="top" wrapText="1"/>
    </xf>
    <xf numFmtId="0" fontId="25" fillId="0" borderId="6" xfId="1" applyFont="1" applyBorder="1" applyAlignment="1">
      <alignment horizontal="center" vertical="top" wrapText="1"/>
    </xf>
    <xf numFmtId="0" fontId="23" fillId="0" borderId="5" xfId="1" applyFont="1" applyBorder="1" applyAlignment="1">
      <alignment horizontal="center" vertical="top" wrapText="1"/>
    </xf>
    <xf numFmtId="0" fontId="23" fillId="0" borderId="9" xfId="1" applyFont="1" applyBorder="1" applyAlignment="1">
      <alignment horizontal="center" vertical="top" wrapText="1"/>
    </xf>
    <xf numFmtId="0" fontId="25" fillId="0" borderId="1" xfId="1" applyFont="1" applyBorder="1" applyAlignment="1">
      <alignment horizontal="center" vertical="top" wrapText="1"/>
    </xf>
    <xf numFmtId="0" fontId="25" fillId="0" borderId="3" xfId="1" applyFont="1" applyBorder="1" applyAlignment="1">
      <alignment horizontal="center" vertical="top" wrapText="1"/>
    </xf>
    <xf numFmtId="0" fontId="25" fillId="0" borderId="2" xfId="1" applyFont="1" applyBorder="1" applyAlignment="1">
      <alignment horizontal="center" wrapText="1"/>
    </xf>
    <xf numFmtId="0" fontId="25" fillId="0" borderId="5" xfId="1" applyFont="1" applyBorder="1" applyAlignment="1">
      <alignment horizontal="center" wrapText="1"/>
    </xf>
    <xf numFmtId="0" fontId="25" fillId="0" borderId="9" xfId="1" applyFont="1" applyBorder="1" applyAlignment="1">
      <alignment horizontal="center" wrapText="1"/>
    </xf>
    <xf numFmtId="0" fontId="25" fillId="0" borderId="6" xfId="1" applyFont="1" applyBorder="1" applyAlignment="1">
      <alignment horizontal="center" wrapText="1"/>
    </xf>
    <xf numFmtId="0" fontId="28" fillId="0" borderId="0" xfId="1" applyFont="1" applyAlignment="1">
      <alignment horizontal="center"/>
    </xf>
    <xf numFmtId="0" fontId="27" fillId="0" borderId="10" xfId="1" applyFont="1" applyBorder="1" applyAlignment="1">
      <alignment horizontal="center" vertical="top" wrapText="1"/>
    </xf>
    <xf numFmtId="0" fontId="27" fillId="0" borderId="12" xfId="1" applyFont="1" applyBorder="1" applyAlignment="1">
      <alignment horizontal="center" vertical="top" wrapText="1"/>
    </xf>
    <xf numFmtId="0" fontId="17" fillId="0" borderId="0" xfId="0" applyFont="1" applyAlignment="1">
      <alignment horizontal="justify" vertical="top" wrapText="1"/>
    </xf>
    <xf numFmtId="0" fontId="12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25" fillId="0" borderId="1" xfId="1" applyFont="1" applyBorder="1" applyAlignment="1">
      <alignment horizontal="center" vertical="top"/>
    </xf>
    <xf numFmtId="0" fontId="25" fillId="0" borderId="10" xfId="1" applyFont="1" applyBorder="1" applyAlignment="1">
      <alignment horizontal="center" vertical="top"/>
    </xf>
    <xf numFmtId="0" fontId="25" fillId="0" borderId="3" xfId="1" applyFont="1" applyBorder="1" applyAlignment="1">
      <alignment horizontal="center" vertical="top"/>
    </xf>
    <xf numFmtId="0" fontId="22" fillId="0" borderId="7" xfId="4" applyFont="1" applyBorder="1" applyAlignment="1">
      <alignment horizontal="center"/>
    </xf>
    <xf numFmtId="0" fontId="22" fillId="0" borderId="1" xfId="4" applyFont="1" applyBorder="1" applyAlignment="1">
      <alignment horizontal="center" vertical="top" wrapText="1"/>
    </xf>
    <xf numFmtId="0" fontId="22" fillId="0" borderId="3" xfId="4" applyFont="1" applyBorder="1" applyAlignment="1">
      <alignment horizontal="center" vertical="top" wrapText="1"/>
    </xf>
    <xf numFmtId="0" fontId="22" fillId="0" borderId="5" xfId="4" applyFont="1" applyBorder="1" applyAlignment="1">
      <alignment horizontal="center" vertical="top"/>
    </xf>
    <xf numFmtId="0" fontId="22" fillId="0" borderId="9" xfId="4" applyFont="1" applyBorder="1" applyAlignment="1">
      <alignment horizontal="center" vertical="top"/>
    </xf>
    <xf numFmtId="0" fontId="22" fillId="0" borderId="6" xfId="4" applyFont="1" applyBorder="1" applyAlignment="1">
      <alignment horizontal="center" vertical="top"/>
    </xf>
    <xf numFmtId="0" fontId="22" fillId="0" borderId="12" xfId="4" applyFont="1" applyBorder="1" applyAlignment="1">
      <alignment horizontal="center" vertical="top" wrapText="1"/>
    </xf>
    <xf numFmtId="0" fontId="22" fillId="0" borderId="13" xfId="4" applyFont="1" applyBorder="1" applyAlignment="1">
      <alignment horizontal="center" vertical="top" wrapText="1"/>
    </xf>
    <xf numFmtId="0" fontId="22" fillId="0" borderId="14" xfId="4" applyFont="1" applyBorder="1" applyAlignment="1">
      <alignment horizontal="center" vertical="top" wrapText="1"/>
    </xf>
    <xf numFmtId="0" fontId="22" fillId="0" borderId="8" xfId="4" applyFont="1" applyBorder="1" applyAlignment="1">
      <alignment horizontal="center" vertical="top" wrapText="1"/>
    </xf>
    <xf numFmtId="0" fontId="22" fillId="0" borderId="7" xfId="4" applyFont="1" applyBorder="1" applyAlignment="1">
      <alignment horizontal="center" vertical="top" wrapText="1"/>
    </xf>
    <xf numFmtId="0" fontId="22" fillId="0" borderId="15" xfId="4" applyFont="1" applyBorder="1" applyAlignment="1">
      <alignment horizontal="center" vertical="top" wrapText="1"/>
    </xf>
    <xf numFmtId="0" fontId="22" fillId="0" borderId="5" xfId="4" applyFont="1" applyBorder="1" applyAlignment="1">
      <alignment horizontal="center" vertical="top" wrapText="1"/>
    </xf>
    <xf numFmtId="0" fontId="22" fillId="0" borderId="9" xfId="4" applyFont="1" applyBorder="1" applyAlignment="1">
      <alignment horizontal="center" vertical="top" wrapText="1"/>
    </xf>
    <xf numFmtId="0" fontId="22" fillId="0" borderId="6" xfId="4" applyFont="1" applyBorder="1" applyAlignment="1">
      <alignment horizontal="center" vertical="top" wrapText="1"/>
    </xf>
    <xf numFmtId="0" fontId="12" fillId="0" borderId="0" xfId="4" applyAlignment="1">
      <alignment horizontal="left"/>
    </xf>
    <xf numFmtId="0" fontId="8" fillId="0" borderId="0" xfId="4" applyFont="1" applyAlignment="1">
      <alignment horizontal="right"/>
    </xf>
    <xf numFmtId="0" fontId="9" fillId="0" borderId="0" xfId="4" applyFont="1" applyAlignment="1">
      <alignment horizontal="center"/>
    </xf>
    <xf numFmtId="0" fontId="10" fillId="0" borderId="0" xfId="4" applyFont="1" applyAlignment="1">
      <alignment horizontal="center"/>
    </xf>
    <xf numFmtId="0" fontId="7" fillId="0" borderId="0" xfId="4" applyFont="1" applyAlignment="1">
      <alignment horizontal="left"/>
    </xf>
    <xf numFmtId="0" fontId="7" fillId="0" borderId="5" xfId="4" applyFont="1" applyBorder="1" applyAlignment="1">
      <alignment horizontal="center"/>
    </xf>
    <xf numFmtId="0" fontId="7" fillId="0" borderId="6" xfId="4" applyFont="1" applyBorder="1" applyAlignment="1">
      <alignment horizontal="center"/>
    </xf>
    <xf numFmtId="0" fontId="13" fillId="0" borderId="5" xfId="4" applyFont="1" applyBorder="1" applyAlignment="1">
      <alignment horizontal="center" vertical="top" wrapText="1"/>
    </xf>
    <xf numFmtId="0" fontId="13" fillId="0" borderId="6" xfId="4" applyFont="1" applyBorder="1" applyAlignment="1">
      <alignment horizontal="center" vertical="top" wrapText="1"/>
    </xf>
    <xf numFmtId="0" fontId="7" fillId="0" borderId="2" xfId="3" applyFont="1" applyBorder="1" applyAlignment="1">
      <alignment horizontal="center" vertical="center"/>
    </xf>
    <xf numFmtId="0" fontId="12" fillId="0" borderId="0" xfId="3" applyFont="1"/>
    <xf numFmtId="0" fontId="72" fillId="0" borderId="12" xfId="3" applyFont="1" applyBorder="1" applyAlignment="1">
      <alignment horizontal="center"/>
    </xf>
    <xf numFmtId="0" fontId="12" fillId="0" borderId="13" xfId="3" applyFont="1" applyBorder="1" applyAlignment="1">
      <alignment horizontal="center"/>
    </xf>
    <xf numFmtId="0" fontId="12" fillId="0" borderId="14" xfId="3" applyFont="1" applyBorder="1" applyAlignment="1">
      <alignment horizontal="center"/>
    </xf>
    <xf numFmtId="0" fontId="12" fillId="0" borderId="11" xfId="3" applyFont="1" applyBorder="1" applyAlignment="1">
      <alignment horizontal="center"/>
    </xf>
    <xf numFmtId="0" fontId="12" fillId="0" borderId="0" xfId="3" applyFont="1" applyBorder="1" applyAlignment="1">
      <alignment horizontal="center"/>
    </xf>
    <xf numFmtId="0" fontId="12" fillId="0" borderId="17" xfId="3" applyFont="1" applyBorder="1" applyAlignment="1">
      <alignment horizontal="center"/>
    </xf>
    <xf numFmtId="0" fontId="12" fillId="0" borderId="8" xfId="3" applyFont="1" applyBorder="1" applyAlignment="1">
      <alignment horizontal="center"/>
    </xf>
    <xf numFmtId="0" fontId="12" fillId="0" borderId="7" xfId="3" applyFont="1" applyBorder="1" applyAlignment="1">
      <alignment horizontal="center"/>
    </xf>
    <xf numFmtId="0" fontId="12" fillId="0" borderId="15" xfId="3" applyFont="1" applyBorder="1" applyAlignment="1">
      <alignment horizontal="center"/>
    </xf>
    <xf numFmtId="0" fontId="7" fillId="0" borderId="0" xfId="3" applyFont="1" applyAlignment="1">
      <alignment horizontal="center"/>
    </xf>
    <xf numFmtId="0" fontId="17" fillId="0" borderId="0" xfId="3" applyFont="1" applyAlignment="1">
      <alignment horizontal="center"/>
    </xf>
    <xf numFmtId="0" fontId="7" fillId="0" borderId="0" xfId="3" applyFont="1" applyAlignment="1">
      <alignment horizontal="left"/>
    </xf>
    <xf numFmtId="0" fontId="10" fillId="0" borderId="0" xfId="3" applyFont="1" applyAlignment="1">
      <alignment horizontal="center" wrapText="1"/>
    </xf>
  </cellXfs>
  <cellStyles count="34">
    <cellStyle name="Comma" xfId="26" builtinId="3"/>
    <cellStyle name="Explanatory Text" xfId="8" builtinId="53"/>
    <cellStyle name="Hyperlink" xfId="6" builtinId="8"/>
    <cellStyle name="Normal" xfId="0" builtinId="0"/>
    <cellStyle name="Normal 10" xfId="32"/>
    <cellStyle name="Normal 100" xfId="9"/>
    <cellStyle name="Normal 104" xfId="10"/>
    <cellStyle name="Normal 106" xfId="11"/>
    <cellStyle name="Normal 111" xfId="12"/>
    <cellStyle name="Normal 112" xfId="14"/>
    <cellStyle name="Normal 113" xfId="16"/>
    <cellStyle name="Normal 13" xfId="15"/>
    <cellStyle name="Normal 2" xfId="1"/>
    <cellStyle name="Normal 2 2" xfId="2"/>
    <cellStyle name="Normal 2 2 2" xfId="19"/>
    <cellStyle name="Normal 2 2 3" xfId="20"/>
    <cellStyle name="Normal 2 2 4" xfId="17"/>
    <cellStyle name="Normal 2 3" xfId="7"/>
    <cellStyle name="Normal 2 3 2" xfId="22"/>
    <cellStyle name="Normal 2 3 3" xfId="24"/>
    <cellStyle name="Normal 2 3 4" xfId="25"/>
    <cellStyle name="Normal 2 4" xfId="18"/>
    <cellStyle name="Normal 2 43" xfId="13"/>
    <cellStyle name="Normal 2 5" xfId="21"/>
    <cellStyle name="Normal 2 6" xfId="23"/>
    <cellStyle name="Normal 2 7" xfId="31"/>
    <cellStyle name="Normal 3" xfId="3"/>
    <cellStyle name="Normal 3 2" xfId="4"/>
    <cellStyle name="Normal 4" xfId="5"/>
    <cellStyle name="Normal 5" xfId="30"/>
    <cellStyle name="Normal 68" xfId="29"/>
    <cellStyle name="Normal 70" xfId="27"/>
    <cellStyle name="Normal 71" xfId="28"/>
    <cellStyle name="Percent" xfId="3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2</xdr:row>
      <xdr:rowOff>147451</xdr:rowOff>
    </xdr:from>
    <xdr:ext cx="9266085" cy="4544096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82550" y="488446"/>
          <a:ext cx="9263856" cy="45312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Annual Work Plan &amp; Budget</a:t>
          </a:r>
        </a:p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2020-21</a:t>
          </a: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5100"/>
            </a:lnSpc>
          </a:pPr>
          <a:r>
            <a:rPr lang="en-US" sz="4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State/UT</a:t>
          </a: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Haryana</a:t>
          </a:r>
        </a:p>
        <a:p>
          <a:pPr algn="ctr">
            <a:lnSpc>
              <a:spcPts val="5100"/>
            </a:lnSpc>
          </a:pP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Date of Submission 04/05/2020</a:t>
          </a:r>
          <a:endParaRPr lang="en-US" sz="4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55059</xdr:rowOff>
    </xdr:from>
    <xdr:ext cx="5588000" cy="262822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0" y="531309"/>
          <a:ext cx="5588000" cy="26282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Performance during </a:t>
          </a:r>
        </a:p>
        <a:p>
          <a:pPr algn="ctr">
            <a:lnSpc>
              <a:spcPts val="6500"/>
            </a:lnSpc>
          </a:pPr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2019-20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B%2019-20/PAB%202020-21%20for%204%20Quart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st-Page"/>
      <sheetName val="Contents"/>
      <sheetName val="Sheet1"/>
      <sheetName val="AT-1-Gen_Info "/>
      <sheetName val="AT-2-S1 BUDGET"/>
      <sheetName val="AT_2A_fundflow"/>
      <sheetName val="AT-2B_DBT"/>
      <sheetName val="AT-3"/>
      <sheetName val="AT3A_cvrg(Insti)_PY"/>
      <sheetName val="AT3B_cvrg(Insti)_UPY "/>
      <sheetName val="AT3C_cvrg(Insti)_UPY "/>
      <sheetName val="enrolment vs availed_PY"/>
      <sheetName val="enrolment vs availed_UPY"/>
      <sheetName val="AT-4B"/>
      <sheetName val="T5_PLAN_vs_PRFM"/>
      <sheetName val="T5A_PLAN_vs_PRFM "/>
      <sheetName val="T5B_PLAN_vs_PRFM  (2)"/>
      <sheetName val="T5C_Drought_PLAN_vs_PRFM "/>
      <sheetName val="T5D_Drought_PLAN_vs_PRFM  "/>
      <sheetName val="T6_FG_py_Utlsn"/>
      <sheetName val="T6A_FG_Upy_Utlsn "/>
      <sheetName val="T6B_Pay_FG_FCI_Pry"/>
      <sheetName val="T6C_Coarse_Grain"/>
      <sheetName val="T7_CC_PY_Utlsn"/>
      <sheetName val="T7ACC_UPY_Utlsn "/>
      <sheetName val="AT-8_Hon_CCH_Pry"/>
      <sheetName val="AT-8A_Hon_CCH_UPry"/>
      <sheetName val="AT9_TA"/>
      <sheetName val="AT10_MME"/>
      <sheetName val="AT10A_"/>
      <sheetName val="AT-10 B"/>
      <sheetName val="AT-10 C"/>
      <sheetName val="AT-10D"/>
      <sheetName val="AT-10 E"/>
      <sheetName val="AT-10 F"/>
      <sheetName val="AT11_KS Year wise"/>
      <sheetName val="AT11A_KS-District wise"/>
      <sheetName val="AT12_KD-New"/>
      <sheetName val="AT12A_KD-Replacement"/>
      <sheetName val="Mode of cooking"/>
      <sheetName val="AT-14"/>
      <sheetName val="AT-14 A"/>
      <sheetName val="AT-15"/>
      <sheetName val="AT-16"/>
      <sheetName val="AT_17_Coverage-RBSK "/>
      <sheetName val="AT18_Details_Community "/>
      <sheetName val="AT_19_Impl_Agency"/>
      <sheetName val="AT_20_CentralCookingagency "/>
      <sheetName val="AT-21"/>
      <sheetName val="AT-22"/>
      <sheetName val="AT-23 MIS"/>
      <sheetName val="AT-23A _AMS"/>
      <sheetName val="AT-24"/>
      <sheetName val="AT-25"/>
      <sheetName val="Sheet1 (2)"/>
      <sheetName val="AT26_NoWD"/>
      <sheetName val="AT26A_NoWD"/>
      <sheetName val="AT27_Req_FG_CA_Pry"/>
      <sheetName val="AT27A_Req_FG_CA_U Pry "/>
      <sheetName val="AT27B_Req_FG_CA_N CLP"/>
      <sheetName val="AT27C_Req_FG_Drought -Pry "/>
      <sheetName val="AT27D_Req_FG_Drought -UPry "/>
      <sheetName val="AT_28_RqmtKitchen"/>
      <sheetName val="AT-28A_RqmtPlinthArea"/>
      <sheetName val="AT-28B_Kitchen repair"/>
      <sheetName val="AT29_Replacement KD "/>
      <sheetName val="AT29_A_Replacement KD"/>
      <sheetName val="AT-30_Coook-cum-Helper"/>
      <sheetName val="AT_31_Budget_provision "/>
      <sheetName val="AT32_Drought Pry Util"/>
      <sheetName val="AT-32A Drought UPry Util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5">
          <cell r="F35">
            <v>1498.7000000000005</v>
          </cell>
          <cell r="G35">
            <v>265.3</v>
          </cell>
          <cell r="H35">
            <v>1764</v>
          </cell>
          <cell r="I35">
            <v>3656.9500000000003</v>
          </cell>
          <cell r="J35">
            <v>3393.8036484406662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30"/>
  <sheetViews>
    <sheetView zoomScaleSheetLayoutView="90" workbookViewId="0">
      <selection activeCell="F20" sqref="F20"/>
    </sheetView>
  </sheetViews>
  <sheetFormatPr defaultRowHeight="12.75" x14ac:dyDescent="0.2"/>
  <cols>
    <col min="15" max="15" width="12.42578125" customWidth="1"/>
  </cols>
  <sheetData>
    <row r="130" spans="1:1" x14ac:dyDescent="0.2">
      <c r="A130" t="s">
        <v>691</v>
      </c>
    </row>
  </sheetData>
  <printOptions horizontalCentered="1"/>
  <pageMargins left="0.70866141732283472" right="0.70866141732283472" top="0.23622047244094491" bottom="0" header="0.31496062992125984" footer="0.31496062992125984"/>
  <pageSetup paperSize="9" scale="3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topLeftCell="A14" zoomScaleSheetLayoutView="90" workbookViewId="0">
      <selection activeCell="G11" sqref="G11:G32"/>
    </sheetView>
  </sheetViews>
  <sheetFormatPr defaultRowHeight="12.75" x14ac:dyDescent="0.2"/>
  <cols>
    <col min="1" max="1" width="7.5703125" customWidth="1"/>
    <col min="2" max="2" width="11.85546875" customWidth="1"/>
    <col min="3" max="3" width="9.7109375" customWidth="1"/>
    <col min="5" max="5" width="9.5703125" customWidth="1"/>
    <col min="6" max="6" width="7.5703125" customWidth="1"/>
    <col min="7" max="7" width="8.42578125" customWidth="1"/>
    <col min="8" max="8" width="10.5703125" customWidth="1"/>
    <col min="9" max="9" width="9.85546875" customWidth="1"/>
    <col min="12" max="12" width="7.5703125" customWidth="1"/>
    <col min="13" max="13" width="12.28515625" customWidth="1"/>
    <col min="14" max="14" width="15.85546875" customWidth="1"/>
  </cols>
  <sheetData>
    <row r="1" spans="1:19" ht="12.75" customHeight="1" x14ac:dyDescent="0.2">
      <c r="D1" s="945"/>
      <c r="E1" s="945"/>
      <c r="F1" s="945"/>
      <c r="G1" s="945"/>
      <c r="H1" s="945"/>
      <c r="I1" s="945"/>
      <c r="J1" s="945"/>
      <c r="K1" s="1"/>
      <c r="M1" s="103" t="s">
        <v>87</v>
      </c>
    </row>
    <row r="2" spans="1:19" ht="15" x14ac:dyDescent="0.2">
      <c r="A2" s="1044" t="s">
        <v>0</v>
      </c>
      <c r="B2" s="1044"/>
      <c r="C2" s="1044"/>
      <c r="D2" s="1044"/>
      <c r="E2" s="1044"/>
      <c r="F2" s="1044"/>
      <c r="G2" s="1044"/>
      <c r="H2" s="1044"/>
      <c r="I2" s="1044"/>
      <c r="J2" s="1044"/>
      <c r="K2" s="1044"/>
      <c r="L2" s="1044"/>
      <c r="M2" s="1044"/>
      <c r="N2" s="1044"/>
    </row>
    <row r="3" spans="1:19" ht="20.25" x14ac:dyDescent="0.3">
      <c r="A3" s="942" t="s">
        <v>747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</row>
    <row r="4" spans="1:19" ht="11.25" customHeight="1" x14ac:dyDescent="0.2"/>
    <row r="5" spans="1:19" ht="15.75" x14ac:dyDescent="0.25">
      <c r="A5" s="943" t="s">
        <v>801</v>
      </c>
      <c r="B5" s="943"/>
      <c r="C5" s="943"/>
      <c r="D5" s="943"/>
      <c r="E5" s="943"/>
      <c r="F5" s="943"/>
      <c r="G5" s="943"/>
      <c r="H5" s="943"/>
      <c r="I5" s="943"/>
      <c r="J5" s="943"/>
      <c r="K5" s="943"/>
      <c r="L5" s="943"/>
      <c r="M5" s="943"/>
      <c r="N5" s="943"/>
    </row>
    <row r="7" spans="1:19" x14ac:dyDescent="0.2">
      <c r="A7" s="944" t="s">
        <v>159</v>
      </c>
      <c r="B7" s="944"/>
      <c r="L7" s="1040" t="s">
        <v>1030</v>
      </c>
      <c r="M7" s="1040"/>
      <c r="N7" s="1040"/>
    </row>
    <row r="8" spans="1:19" ht="15.75" customHeight="1" x14ac:dyDescent="0.2">
      <c r="A8" s="1041" t="s">
        <v>2</v>
      </c>
      <c r="B8" s="1041" t="s">
        <v>3</v>
      </c>
      <c r="C8" s="901" t="s">
        <v>4</v>
      </c>
      <c r="D8" s="901"/>
      <c r="E8" s="901"/>
      <c r="F8" s="901"/>
      <c r="G8" s="901"/>
      <c r="H8" s="901" t="s">
        <v>100</v>
      </c>
      <c r="I8" s="901"/>
      <c r="J8" s="901"/>
      <c r="K8" s="901"/>
      <c r="L8" s="901"/>
      <c r="M8" s="1041" t="s">
        <v>130</v>
      </c>
      <c r="N8" s="933" t="s">
        <v>131</v>
      </c>
    </row>
    <row r="9" spans="1:19" ht="51" x14ac:dyDescent="0.2">
      <c r="A9" s="1042"/>
      <c r="B9" s="1042"/>
      <c r="C9" s="5" t="s">
        <v>5</v>
      </c>
      <c r="D9" s="5" t="s">
        <v>6</v>
      </c>
      <c r="E9" s="5" t="s">
        <v>356</v>
      </c>
      <c r="F9" s="5" t="s">
        <v>98</v>
      </c>
      <c r="G9" s="5" t="s">
        <v>203</v>
      </c>
      <c r="H9" s="5" t="s">
        <v>5</v>
      </c>
      <c r="I9" s="5" t="s">
        <v>6</v>
      </c>
      <c r="J9" s="5" t="s">
        <v>356</v>
      </c>
      <c r="K9" s="5" t="s">
        <v>98</v>
      </c>
      <c r="L9" s="5" t="s">
        <v>202</v>
      </c>
      <c r="M9" s="1042"/>
      <c r="N9" s="933"/>
      <c r="R9" s="9"/>
      <c r="S9" s="13"/>
    </row>
    <row r="10" spans="1:19" s="15" customFormat="1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9" x14ac:dyDescent="0.2">
      <c r="A11" s="8">
        <v>1</v>
      </c>
      <c r="B11" s="430" t="s">
        <v>903</v>
      </c>
      <c r="C11" s="664">
        <v>155</v>
      </c>
      <c r="D11" s="9">
        <v>0</v>
      </c>
      <c r="E11" s="9">
        <v>0</v>
      </c>
      <c r="F11" s="9">
        <v>0</v>
      </c>
      <c r="G11" s="9">
        <f>SUM(C11:F11)</f>
        <v>155</v>
      </c>
      <c r="H11" s="664">
        <v>155</v>
      </c>
      <c r="I11" s="9">
        <v>0</v>
      </c>
      <c r="J11" s="9">
        <v>0</v>
      </c>
      <c r="K11" s="9">
        <v>0</v>
      </c>
      <c r="L11" s="9">
        <f>SUM(H11:K11)</f>
        <v>155</v>
      </c>
      <c r="M11" s="9">
        <f>G11-L11</f>
        <v>0</v>
      </c>
      <c r="N11" s="9"/>
    </row>
    <row r="12" spans="1:19" x14ac:dyDescent="0.2">
      <c r="A12" s="8">
        <v>2</v>
      </c>
      <c r="B12" s="430" t="s">
        <v>904</v>
      </c>
      <c r="C12" s="600">
        <v>198</v>
      </c>
      <c r="D12" s="640">
        <v>0</v>
      </c>
      <c r="E12" s="640">
        <v>0</v>
      </c>
      <c r="F12" s="640">
        <v>0</v>
      </c>
      <c r="G12" s="640">
        <f t="shared" ref="G12:G32" si="0">SUM(C12:F12)</f>
        <v>198</v>
      </c>
      <c r="H12" s="600">
        <v>198</v>
      </c>
      <c r="I12" s="640">
        <v>0</v>
      </c>
      <c r="J12" s="640">
        <v>0</v>
      </c>
      <c r="K12" s="640">
        <v>0</v>
      </c>
      <c r="L12" s="640">
        <f t="shared" ref="L12:L32" si="1">SUM(H12:K12)</f>
        <v>198</v>
      </c>
      <c r="M12" s="640">
        <f t="shared" ref="M12:M32" si="2">G12-L12</f>
        <v>0</v>
      </c>
      <c r="N12" s="9"/>
    </row>
    <row r="13" spans="1:19" ht="25.5" x14ac:dyDescent="0.2">
      <c r="A13" s="8">
        <v>3</v>
      </c>
      <c r="B13" s="430" t="s">
        <v>905</v>
      </c>
      <c r="C13" s="600">
        <v>109</v>
      </c>
      <c r="D13" s="640">
        <v>0</v>
      </c>
      <c r="E13" s="640">
        <v>0</v>
      </c>
      <c r="F13" s="640">
        <v>0</v>
      </c>
      <c r="G13" s="640">
        <f t="shared" si="0"/>
        <v>109</v>
      </c>
      <c r="H13" s="600">
        <v>109</v>
      </c>
      <c r="I13" s="640">
        <v>0</v>
      </c>
      <c r="J13" s="640">
        <v>0</v>
      </c>
      <c r="K13" s="640">
        <v>0</v>
      </c>
      <c r="L13" s="640">
        <f t="shared" si="1"/>
        <v>109</v>
      </c>
      <c r="M13" s="640">
        <f t="shared" si="2"/>
        <v>0</v>
      </c>
      <c r="N13" s="9"/>
    </row>
    <row r="14" spans="1:19" x14ac:dyDescent="0.2">
      <c r="A14" s="8">
        <v>4</v>
      </c>
      <c r="B14" s="430" t="s">
        <v>906</v>
      </c>
      <c r="C14" s="664">
        <v>93</v>
      </c>
      <c r="D14" s="640">
        <v>0</v>
      </c>
      <c r="E14" s="640">
        <v>0</v>
      </c>
      <c r="F14" s="640">
        <v>0</v>
      </c>
      <c r="G14" s="640">
        <f t="shared" si="0"/>
        <v>93</v>
      </c>
      <c r="H14" s="664">
        <v>93</v>
      </c>
      <c r="I14" s="640">
        <v>0</v>
      </c>
      <c r="J14" s="640">
        <v>0</v>
      </c>
      <c r="K14" s="640">
        <v>0</v>
      </c>
      <c r="L14" s="640">
        <f t="shared" si="1"/>
        <v>93</v>
      </c>
      <c r="M14" s="640">
        <f t="shared" si="2"/>
        <v>0</v>
      </c>
      <c r="N14" s="9"/>
    </row>
    <row r="15" spans="1:19" x14ac:dyDescent="0.2">
      <c r="A15" s="8">
        <v>5</v>
      </c>
      <c r="B15" s="430" t="s">
        <v>907</v>
      </c>
      <c r="C15" s="664">
        <v>144</v>
      </c>
      <c r="D15" s="640">
        <v>0</v>
      </c>
      <c r="E15" s="640">
        <v>0</v>
      </c>
      <c r="F15" s="640">
        <v>0</v>
      </c>
      <c r="G15" s="640">
        <f t="shared" si="0"/>
        <v>144</v>
      </c>
      <c r="H15" s="664">
        <v>144</v>
      </c>
      <c r="I15" s="640">
        <v>0</v>
      </c>
      <c r="J15" s="640">
        <v>0</v>
      </c>
      <c r="K15" s="640">
        <v>0</v>
      </c>
      <c r="L15" s="640">
        <f t="shared" si="1"/>
        <v>144</v>
      </c>
      <c r="M15" s="640">
        <f t="shared" si="2"/>
        <v>0</v>
      </c>
      <c r="N15" s="9"/>
    </row>
    <row r="16" spans="1:19" x14ac:dyDescent="0.2">
      <c r="A16" s="8">
        <v>6</v>
      </c>
      <c r="B16" s="430" t="s">
        <v>908</v>
      </c>
      <c r="C16" s="664">
        <v>121</v>
      </c>
      <c r="D16" s="640">
        <v>0</v>
      </c>
      <c r="E16" s="640">
        <v>0</v>
      </c>
      <c r="F16" s="640">
        <v>0</v>
      </c>
      <c r="G16" s="640">
        <f t="shared" si="0"/>
        <v>121</v>
      </c>
      <c r="H16" s="664">
        <v>121</v>
      </c>
      <c r="I16" s="640">
        <v>0</v>
      </c>
      <c r="J16" s="640">
        <v>0</v>
      </c>
      <c r="K16" s="640">
        <v>0</v>
      </c>
      <c r="L16" s="640">
        <f t="shared" si="1"/>
        <v>121</v>
      </c>
      <c r="M16" s="640">
        <f t="shared" si="2"/>
        <v>0</v>
      </c>
      <c r="N16" s="9"/>
    </row>
    <row r="17" spans="1:14" x14ac:dyDescent="0.2">
      <c r="A17" s="8">
        <v>7</v>
      </c>
      <c r="B17" s="430" t="s">
        <v>909</v>
      </c>
      <c r="C17" s="664">
        <v>269</v>
      </c>
      <c r="D17" s="640">
        <v>0</v>
      </c>
      <c r="E17" s="640">
        <v>0</v>
      </c>
      <c r="F17" s="640">
        <v>0</v>
      </c>
      <c r="G17" s="640">
        <f t="shared" si="0"/>
        <v>269</v>
      </c>
      <c r="H17" s="664">
        <v>269</v>
      </c>
      <c r="I17" s="640">
        <v>0</v>
      </c>
      <c r="J17" s="640">
        <v>0</v>
      </c>
      <c r="K17" s="640">
        <v>0</v>
      </c>
      <c r="L17" s="640">
        <f t="shared" si="1"/>
        <v>269</v>
      </c>
      <c r="M17" s="640">
        <f t="shared" si="2"/>
        <v>0</v>
      </c>
      <c r="N17" s="9"/>
    </row>
    <row r="18" spans="1:14" x14ac:dyDescent="0.2">
      <c r="A18" s="8">
        <v>8</v>
      </c>
      <c r="B18" s="431" t="s">
        <v>910</v>
      </c>
      <c r="C18" s="664">
        <v>171</v>
      </c>
      <c r="D18" s="640">
        <v>0</v>
      </c>
      <c r="E18" s="640">
        <v>0</v>
      </c>
      <c r="F18" s="640">
        <v>0</v>
      </c>
      <c r="G18" s="640">
        <f t="shared" si="0"/>
        <v>171</v>
      </c>
      <c r="H18" s="664">
        <v>171</v>
      </c>
      <c r="I18" s="640">
        <v>0</v>
      </c>
      <c r="J18" s="640">
        <v>0</v>
      </c>
      <c r="K18" s="640">
        <v>0</v>
      </c>
      <c r="L18" s="640">
        <f t="shared" si="1"/>
        <v>171</v>
      </c>
      <c r="M18" s="640">
        <f t="shared" si="2"/>
        <v>0</v>
      </c>
      <c r="N18" s="9"/>
    </row>
    <row r="19" spans="1:14" ht="14.25" x14ac:dyDescent="0.2">
      <c r="A19" s="8">
        <v>9</v>
      </c>
      <c r="B19" s="432" t="s">
        <v>911</v>
      </c>
      <c r="C19" s="668">
        <v>209</v>
      </c>
      <c r="D19" s="640">
        <v>0</v>
      </c>
      <c r="E19" s="640">
        <v>0</v>
      </c>
      <c r="F19" s="640">
        <v>0</v>
      </c>
      <c r="G19" s="640">
        <f t="shared" si="0"/>
        <v>209</v>
      </c>
      <c r="H19" s="668">
        <v>209</v>
      </c>
      <c r="I19" s="640">
        <v>0</v>
      </c>
      <c r="J19" s="640">
        <v>0</v>
      </c>
      <c r="K19" s="640">
        <v>0</v>
      </c>
      <c r="L19" s="640">
        <f t="shared" si="1"/>
        <v>209</v>
      </c>
      <c r="M19" s="640">
        <f t="shared" si="2"/>
        <v>0</v>
      </c>
      <c r="N19" s="9"/>
    </row>
    <row r="20" spans="1:14" ht="14.25" x14ac:dyDescent="0.2">
      <c r="A20" s="8">
        <v>10</v>
      </c>
      <c r="B20" s="433" t="s">
        <v>912</v>
      </c>
      <c r="C20" s="664">
        <v>149</v>
      </c>
      <c r="D20" s="640">
        <v>0</v>
      </c>
      <c r="E20" s="640">
        <v>0</v>
      </c>
      <c r="F20" s="640">
        <v>0</v>
      </c>
      <c r="G20" s="640">
        <f t="shared" si="0"/>
        <v>149</v>
      </c>
      <c r="H20" s="664">
        <v>149</v>
      </c>
      <c r="I20" s="640">
        <v>0</v>
      </c>
      <c r="J20" s="640">
        <v>0</v>
      </c>
      <c r="K20" s="640">
        <v>0</v>
      </c>
      <c r="L20" s="640">
        <f t="shared" si="1"/>
        <v>149</v>
      </c>
      <c r="M20" s="640">
        <f t="shared" si="2"/>
        <v>0</v>
      </c>
      <c r="N20" s="9"/>
    </row>
    <row r="21" spans="1:14" ht="14.25" x14ac:dyDescent="0.2">
      <c r="A21" s="8">
        <v>11</v>
      </c>
      <c r="B21" s="433" t="s">
        <v>913</v>
      </c>
      <c r="C21" s="664">
        <v>170</v>
      </c>
      <c r="D21" s="640">
        <v>0</v>
      </c>
      <c r="E21" s="640">
        <v>0</v>
      </c>
      <c r="F21" s="640">
        <v>0</v>
      </c>
      <c r="G21" s="640">
        <f t="shared" si="0"/>
        <v>170</v>
      </c>
      <c r="H21" s="664">
        <v>170</v>
      </c>
      <c r="I21" s="640">
        <v>0</v>
      </c>
      <c r="J21" s="640">
        <v>0</v>
      </c>
      <c r="K21" s="640">
        <v>0</v>
      </c>
      <c r="L21" s="640">
        <f t="shared" si="1"/>
        <v>170</v>
      </c>
      <c r="M21" s="640">
        <f t="shared" si="2"/>
        <v>0</v>
      </c>
      <c r="N21" s="9"/>
    </row>
    <row r="22" spans="1:14" ht="28.5" x14ac:dyDescent="0.2">
      <c r="A22" s="8">
        <v>12</v>
      </c>
      <c r="B22" s="433" t="s">
        <v>914</v>
      </c>
      <c r="C22" s="664">
        <v>116</v>
      </c>
      <c r="D22" s="640">
        <v>0</v>
      </c>
      <c r="E22" s="640">
        <v>0</v>
      </c>
      <c r="F22" s="640">
        <v>0</v>
      </c>
      <c r="G22" s="640">
        <f t="shared" si="0"/>
        <v>116</v>
      </c>
      <c r="H22" s="664">
        <v>116</v>
      </c>
      <c r="I22" s="640">
        <v>0</v>
      </c>
      <c r="J22" s="640">
        <v>0</v>
      </c>
      <c r="K22" s="640">
        <v>0</v>
      </c>
      <c r="L22" s="640">
        <f t="shared" si="1"/>
        <v>116</v>
      </c>
      <c r="M22" s="640">
        <f t="shared" si="2"/>
        <v>0</v>
      </c>
      <c r="N22" s="9"/>
    </row>
    <row r="23" spans="1:14" ht="28.5" x14ac:dyDescent="0.2">
      <c r="A23" s="8">
        <v>13</v>
      </c>
      <c r="B23" s="433" t="s">
        <v>915</v>
      </c>
      <c r="C23" s="664">
        <v>145</v>
      </c>
      <c r="D23" s="640">
        <v>0</v>
      </c>
      <c r="E23" s="640">
        <v>0</v>
      </c>
      <c r="F23" s="640">
        <v>0</v>
      </c>
      <c r="G23" s="640">
        <f t="shared" si="0"/>
        <v>145</v>
      </c>
      <c r="H23" s="664">
        <v>145</v>
      </c>
      <c r="I23" s="640">
        <v>0</v>
      </c>
      <c r="J23" s="640">
        <v>0</v>
      </c>
      <c r="K23" s="640">
        <v>0</v>
      </c>
      <c r="L23" s="640">
        <f t="shared" si="1"/>
        <v>145</v>
      </c>
      <c r="M23" s="640">
        <f t="shared" si="2"/>
        <v>0</v>
      </c>
      <c r="N23" s="9"/>
    </row>
    <row r="24" spans="1:14" ht="15" x14ac:dyDescent="0.2">
      <c r="A24" s="8">
        <v>14</v>
      </c>
      <c r="B24" s="434" t="s">
        <v>916</v>
      </c>
      <c r="C24" s="664">
        <v>89</v>
      </c>
      <c r="D24" s="640">
        <v>0</v>
      </c>
      <c r="E24" s="640">
        <v>0</v>
      </c>
      <c r="F24" s="640">
        <v>0</v>
      </c>
      <c r="G24" s="640">
        <f t="shared" si="0"/>
        <v>89</v>
      </c>
      <c r="H24" s="664">
        <v>89</v>
      </c>
      <c r="I24" s="640">
        <v>0</v>
      </c>
      <c r="J24" s="640">
        <v>0</v>
      </c>
      <c r="K24" s="640">
        <v>0</v>
      </c>
      <c r="L24" s="640">
        <f t="shared" si="1"/>
        <v>89</v>
      </c>
      <c r="M24" s="640">
        <f t="shared" si="2"/>
        <v>0</v>
      </c>
      <c r="N24" s="9"/>
    </row>
    <row r="25" spans="1:14" ht="15" x14ac:dyDescent="0.2">
      <c r="A25" s="8">
        <v>15</v>
      </c>
      <c r="B25" s="434" t="s">
        <v>917</v>
      </c>
      <c r="C25" s="664">
        <v>107</v>
      </c>
      <c r="D25" s="640">
        <v>0</v>
      </c>
      <c r="E25" s="640">
        <v>0</v>
      </c>
      <c r="F25" s="640">
        <v>0</v>
      </c>
      <c r="G25" s="640">
        <f t="shared" si="0"/>
        <v>107</v>
      </c>
      <c r="H25" s="664">
        <v>107</v>
      </c>
      <c r="I25" s="640">
        <v>0</v>
      </c>
      <c r="J25" s="640">
        <v>0</v>
      </c>
      <c r="K25" s="640">
        <v>0</v>
      </c>
      <c r="L25" s="640">
        <f t="shared" si="1"/>
        <v>107</v>
      </c>
      <c r="M25" s="640">
        <f t="shared" si="2"/>
        <v>0</v>
      </c>
      <c r="N25" s="9"/>
    </row>
    <row r="26" spans="1:14" ht="15" x14ac:dyDescent="0.2">
      <c r="A26" s="8">
        <v>16</v>
      </c>
      <c r="B26" s="434" t="s">
        <v>918</v>
      </c>
      <c r="C26" s="664">
        <v>63</v>
      </c>
      <c r="D26" s="640">
        <v>0</v>
      </c>
      <c r="E26" s="640">
        <v>0</v>
      </c>
      <c r="F26" s="640">
        <v>0</v>
      </c>
      <c r="G26" s="640">
        <f t="shared" si="0"/>
        <v>63</v>
      </c>
      <c r="H26" s="664">
        <v>63</v>
      </c>
      <c r="I26" s="640">
        <v>0</v>
      </c>
      <c r="J26" s="640">
        <v>0</v>
      </c>
      <c r="K26" s="640">
        <v>0</v>
      </c>
      <c r="L26" s="640">
        <f t="shared" si="1"/>
        <v>63</v>
      </c>
      <c r="M26" s="640">
        <f t="shared" si="2"/>
        <v>0</v>
      </c>
      <c r="N26" s="9"/>
    </row>
    <row r="27" spans="1:14" ht="15" x14ac:dyDescent="0.2">
      <c r="A27" s="8">
        <v>17</v>
      </c>
      <c r="B27" s="434" t="s">
        <v>919</v>
      </c>
      <c r="C27" s="664">
        <v>123</v>
      </c>
      <c r="D27" s="640">
        <v>0</v>
      </c>
      <c r="E27" s="640">
        <v>0</v>
      </c>
      <c r="F27" s="640">
        <v>0</v>
      </c>
      <c r="G27" s="640">
        <f t="shared" si="0"/>
        <v>123</v>
      </c>
      <c r="H27" s="664">
        <v>123</v>
      </c>
      <c r="I27" s="640">
        <v>0</v>
      </c>
      <c r="J27" s="640">
        <v>0</v>
      </c>
      <c r="K27" s="640">
        <v>0</v>
      </c>
      <c r="L27" s="640">
        <f t="shared" si="1"/>
        <v>123</v>
      </c>
      <c r="M27" s="640">
        <f t="shared" si="2"/>
        <v>0</v>
      </c>
      <c r="N27" s="9"/>
    </row>
    <row r="28" spans="1:14" ht="15" x14ac:dyDescent="0.2">
      <c r="A28" s="8">
        <v>18</v>
      </c>
      <c r="B28" s="434" t="s">
        <v>920</v>
      </c>
      <c r="C28" s="664">
        <v>149</v>
      </c>
      <c r="D28" s="640">
        <v>0</v>
      </c>
      <c r="E28" s="640">
        <v>0</v>
      </c>
      <c r="F28" s="640">
        <v>0</v>
      </c>
      <c r="G28" s="640">
        <f t="shared" si="0"/>
        <v>149</v>
      </c>
      <c r="H28" s="664">
        <v>149</v>
      </c>
      <c r="I28" s="640">
        <v>0</v>
      </c>
      <c r="J28" s="640">
        <v>0</v>
      </c>
      <c r="K28" s="640">
        <v>0</v>
      </c>
      <c r="L28" s="640">
        <f t="shared" si="1"/>
        <v>149</v>
      </c>
      <c r="M28" s="640">
        <f t="shared" si="2"/>
        <v>0</v>
      </c>
      <c r="N28" s="9"/>
    </row>
    <row r="29" spans="1:14" ht="15" x14ac:dyDescent="0.2">
      <c r="A29" s="8">
        <v>19</v>
      </c>
      <c r="B29" s="434" t="s">
        <v>921</v>
      </c>
      <c r="C29" s="664">
        <v>163</v>
      </c>
      <c r="D29" s="640">
        <v>0</v>
      </c>
      <c r="E29" s="640">
        <v>0</v>
      </c>
      <c r="F29" s="640">
        <v>0</v>
      </c>
      <c r="G29" s="640">
        <f t="shared" si="0"/>
        <v>163</v>
      </c>
      <c r="H29" s="664">
        <v>163</v>
      </c>
      <c r="I29" s="640">
        <v>0</v>
      </c>
      <c r="J29" s="640">
        <v>0</v>
      </c>
      <c r="K29" s="640">
        <v>0</v>
      </c>
      <c r="L29" s="640">
        <f t="shared" si="1"/>
        <v>163</v>
      </c>
      <c r="M29" s="640">
        <f t="shared" si="2"/>
        <v>0</v>
      </c>
      <c r="N29" s="9"/>
    </row>
    <row r="30" spans="1:14" ht="15" x14ac:dyDescent="0.2">
      <c r="A30" s="8">
        <v>20</v>
      </c>
      <c r="B30" s="434" t="s">
        <v>922</v>
      </c>
      <c r="C30" s="664">
        <v>184</v>
      </c>
      <c r="D30" s="640">
        <v>0</v>
      </c>
      <c r="E30" s="640">
        <v>0</v>
      </c>
      <c r="F30" s="640">
        <v>0</v>
      </c>
      <c r="G30" s="640">
        <f t="shared" si="0"/>
        <v>184</v>
      </c>
      <c r="H30" s="664">
        <v>184</v>
      </c>
      <c r="I30" s="640">
        <v>0</v>
      </c>
      <c r="J30" s="640">
        <v>0</v>
      </c>
      <c r="K30" s="640">
        <v>0</v>
      </c>
      <c r="L30" s="640">
        <f t="shared" si="1"/>
        <v>184</v>
      </c>
      <c r="M30" s="640">
        <f t="shared" si="2"/>
        <v>0</v>
      </c>
      <c r="N30" s="9"/>
    </row>
    <row r="31" spans="1:14" ht="15" x14ac:dyDescent="0.2">
      <c r="A31" s="8">
        <v>21</v>
      </c>
      <c r="B31" s="434" t="s">
        <v>923</v>
      </c>
      <c r="C31" s="664">
        <v>210</v>
      </c>
      <c r="D31" s="640">
        <v>0</v>
      </c>
      <c r="E31" s="640">
        <v>0</v>
      </c>
      <c r="F31" s="640">
        <v>0</v>
      </c>
      <c r="G31" s="640">
        <f t="shared" si="0"/>
        <v>210</v>
      </c>
      <c r="H31" s="664">
        <v>210</v>
      </c>
      <c r="I31" s="640">
        <v>0</v>
      </c>
      <c r="J31" s="640">
        <v>0</v>
      </c>
      <c r="K31" s="640">
        <v>0</v>
      </c>
      <c r="L31" s="640">
        <f t="shared" si="1"/>
        <v>210</v>
      </c>
      <c r="M31" s="640">
        <f t="shared" si="2"/>
        <v>0</v>
      </c>
      <c r="N31" s="9"/>
    </row>
    <row r="32" spans="1:14" ht="15" x14ac:dyDescent="0.2">
      <c r="A32" s="8">
        <v>22</v>
      </c>
      <c r="B32" s="434" t="s">
        <v>924</v>
      </c>
      <c r="C32" s="664">
        <v>110</v>
      </c>
      <c r="D32" s="640">
        <v>0</v>
      </c>
      <c r="E32" s="640">
        <v>0</v>
      </c>
      <c r="F32" s="640">
        <v>0</v>
      </c>
      <c r="G32" s="640">
        <f t="shared" si="0"/>
        <v>110</v>
      </c>
      <c r="H32" s="664">
        <v>110</v>
      </c>
      <c r="I32" s="640">
        <v>0</v>
      </c>
      <c r="J32" s="640">
        <v>0</v>
      </c>
      <c r="K32" s="640">
        <v>0</v>
      </c>
      <c r="L32" s="640">
        <f t="shared" si="1"/>
        <v>110</v>
      </c>
      <c r="M32" s="640">
        <f t="shared" si="2"/>
        <v>0</v>
      </c>
      <c r="N32" s="9"/>
    </row>
    <row r="33" spans="1:15" x14ac:dyDescent="0.2">
      <c r="A33" s="3" t="s">
        <v>18</v>
      </c>
      <c r="B33" s="9"/>
      <c r="C33" s="8">
        <f>SUM(C11:C32)</f>
        <v>3247</v>
      </c>
      <c r="D33" s="8">
        <f t="shared" ref="D33:M33" si="3">SUM(D11:D32)</f>
        <v>0</v>
      </c>
      <c r="E33" s="8">
        <f t="shared" si="3"/>
        <v>0</v>
      </c>
      <c r="F33" s="8">
        <f t="shared" si="3"/>
        <v>0</v>
      </c>
      <c r="G33" s="8">
        <f t="shared" si="3"/>
        <v>3247</v>
      </c>
      <c r="H33" s="8">
        <f t="shared" si="3"/>
        <v>3247</v>
      </c>
      <c r="I33" s="8">
        <f t="shared" si="3"/>
        <v>0</v>
      </c>
      <c r="J33" s="8">
        <f t="shared" si="3"/>
        <v>0</v>
      </c>
      <c r="K33" s="8">
        <f t="shared" si="3"/>
        <v>0</v>
      </c>
      <c r="L33" s="8">
        <f t="shared" si="3"/>
        <v>3247</v>
      </c>
      <c r="M33" s="8">
        <f t="shared" si="3"/>
        <v>0</v>
      </c>
      <c r="N33" s="9"/>
    </row>
    <row r="34" spans="1:15" x14ac:dyDescent="0.2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5" x14ac:dyDescent="0.2">
      <c r="A35" s="11" t="s">
        <v>8</v>
      </c>
    </row>
    <row r="36" spans="1:15" x14ac:dyDescent="0.2">
      <c r="A36" t="s">
        <v>9</v>
      </c>
    </row>
    <row r="37" spans="1:15" x14ac:dyDescent="0.2">
      <c r="A37" t="s">
        <v>10</v>
      </c>
      <c r="L37" s="12" t="s">
        <v>11</v>
      </c>
      <c r="M37" s="12"/>
      <c r="N37" s="12" t="s">
        <v>11</v>
      </c>
    </row>
    <row r="38" spans="1:15" x14ac:dyDescent="0.2">
      <c r="A38" s="16" t="s">
        <v>429</v>
      </c>
      <c r="J38" s="12"/>
      <c r="K38" s="12"/>
      <c r="L38" s="12"/>
    </row>
    <row r="39" spans="1:15" x14ac:dyDescent="0.2">
      <c r="C39" s="16" t="s">
        <v>430</v>
      </c>
      <c r="E39" s="13"/>
      <c r="F39" s="13"/>
      <c r="G39" s="13"/>
      <c r="H39" s="13"/>
      <c r="I39" s="13"/>
      <c r="J39" s="13"/>
      <c r="K39" s="13"/>
      <c r="L39" s="13"/>
      <c r="M39" s="13"/>
    </row>
    <row r="40" spans="1:15" x14ac:dyDescent="0.2"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5" x14ac:dyDescent="0.2"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5" ht="15.75" customHeight="1" x14ac:dyDescent="0.25">
      <c r="A42" s="14" t="s">
        <v>12</v>
      </c>
      <c r="B42" s="14"/>
      <c r="C42" s="14"/>
      <c r="D42" s="14"/>
      <c r="E42" s="14"/>
      <c r="F42" s="14"/>
      <c r="G42" s="14"/>
      <c r="H42" s="14"/>
      <c r="L42" s="1036"/>
      <c r="M42" s="1036"/>
      <c r="N42" s="1036"/>
    </row>
    <row r="43" spans="1:15" ht="15.75" customHeight="1" x14ac:dyDescent="0.2">
      <c r="A43" s="701"/>
      <c r="B43" s="701"/>
      <c r="C43" s="701"/>
      <c r="D43" s="701"/>
      <c r="E43" s="701"/>
      <c r="F43" s="701"/>
      <c r="G43" s="701"/>
      <c r="H43" s="701"/>
      <c r="I43" s="701"/>
      <c r="J43" s="701"/>
      <c r="K43" s="953" t="s">
        <v>1034</v>
      </c>
      <c r="L43" s="953"/>
      <c r="M43" s="953"/>
      <c r="N43" s="953"/>
      <c r="O43" s="953"/>
    </row>
    <row r="44" spans="1:15" ht="15.75" x14ac:dyDescent="0.2">
      <c r="A44" s="701"/>
      <c r="B44" s="701"/>
      <c r="C44" s="701"/>
      <c r="D44" s="701"/>
      <c r="E44" s="701"/>
      <c r="F44" s="701"/>
      <c r="G44" s="701"/>
      <c r="H44" s="701"/>
      <c r="I44" s="701"/>
      <c r="J44" s="701"/>
      <c r="K44" s="953"/>
      <c r="L44" s="953"/>
      <c r="M44" s="953"/>
      <c r="N44" s="953"/>
      <c r="O44" s="953"/>
    </row>
    <row r="45" spans="1:15" ht="27" customHeight="1" x14ac:dyDescent="0.2">
      <c r="K45" s="953"/>
      <c r="L45" s="953"/>
      <c r="M45" s="953"/>
      <c r="N45" s="953"/>
      <c r="O45" s="953"/>
    </row>
    <row r="46" spans="1:15" x14ac:dyDescent="0.2">
      <c r="A46" s="1035"/>
      <c r="B46" s="1035"/>
      <c r="C46" s="1035"/>
      <c r="D46" s="1035"/>
      <c r="E46" s="1035"/>
      <c r="F46" s="1035"/>
      <c r="G46" s="1035"/>
      <c r="H46" s="1035"/>
      <c r="I46" s="1035"/>
      <c r="J46" s="1035"/>
      <c r="K46" s="1035"/>
      <c r="L46" s="1035"/>
      <c r="M46" s="1035"/>
      <c r="N46" s="1035"/>
    </row>
  </sheetData>
  <mergeCells count="15">
    <mergeCell ref="D1:J1"/>
    <mergeCell ref="A2:N2"/>
    <mergeCell ref="A3:N3"/>
    <mergeCell ref="A5:N5"/>
    <mergeCell ref="L7:N7"/>
    <mergeCell ref="A7:B7"/>
    <mergeCell ref="A46:N46"/>
    <mergeCell ref="L42:N42"/>
    <mergeCell ref="M8:M9"/>
    <mergeCell ref="N8:N9"/>
    <mergeCell ref="A8:A9"/>
    <mergeCell ref="B8:B9"/>
    <mergeCell ref="C8:G8"/>
    <mergeCell ref="H8:L8"/>
    <mergeCell ref="K43:O45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topLeftCell="A15" zoomScaleSheetLayoutView="80" workbookViewId="0">
      <selection activeCell="R31" sqref="R31"/>
    </sheetView>
  </sheetViews>
  <sheetFormatPr defaultRowHeight="12.75" x14ac:dyDescent="0.2"/>
  <cols>
    <col min="2" max="2" width="12.5703125" customWidth="1"/>
    <col min="3" max="3" width="11.28515625" customWidth="1"/>
    <col min="5" max="5" width="9.5703125" customWidth="1"/>
    <col min="6" max="6" width="9.85546875" customWidth="1"/>
    <col min="7" max="7" width="8.85546875" customWidth="1"/>
    <col min="8" max="8" width="10.5703125" customWidth="1"/>
    <col min="9" max="9" width="9.85546875" customWidth="1"/>
    <col min="11" max="11" width="11.85546875" customWidth="1"/>
    <col min="12" max="12" width="9.42578125" customWidth="1"/>
    <col min="13" max="13" width="12" customWidth="1"/>
    <col min="14" max="14" width="14.140625" customWidth="1"/>
  </cols>
  <sheetData>
    <row r="1" spans="1:19" ht="12.75" customHeight="1" x14ac:dyDescent="0.2">
      <c r="D1" s="945"/>
      <c r="E1" s="945"/>
      <c r="F1" s="945"/>
      <c r="G1" s="945"/>
      <c r="H1" s="945"/>
      <c r="I1" s="945"/>
      <c r="J1" s="945"/>
      <c r="M1" s="103" t="s">
        <v>250</v>
      </c>
    </row>
    <row r="2" spans="1:19" ht="15" x14ac:dyDescent="0.2">
      <c r="A2" s="1044" t="s">
        <v>0</v>
      </c>
      <c r="B2" s="1044"/>
      <c r="C2" s="1044"/>
      <c r="D2" s="1044"/>
      <c r="E2" s="1044"/>
      <c r="F2" s="1044"/>
      <c r="G2" s="1044"/>
      <c r="H2" s="1044"/>
      <c r="I2" s="1044"/>
      <c r="J2" s="1044"/>
      <c r="K2" s="1044"/>
      <c r="L2" s="1044"/>
      <c r="M2" s="1044"/>
      <c r="N2" s="1044"/>
    </row>
    <row r="3" spans="1:19" ht="20.25" x14ac:dyDescent="0.3">
      <c r="A3" s="942" t="s">
        <v>747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</row>
    <row r="4" spans="1:19" ht="11.25" customHeight="1" x14ac:dyDescent="0.2"/>
    <row r="5" spans="1:19" ht="15.75" x14ac:dyDescent="0.25">
      <c r="A5" s="943" t="s">
        <v>802</v>
      </c>
      <c r="B5" s="943"/>
      <c r="C5" s="943"/>
      <c r="D5" s="943"/>
      <c r="E5" s="943"/>
      <c r="F5" s="943"/>
      <c r="G5" s="943"/>
      <c r="H5" s="943"/>
      <c r="I5" s="943"/>
      <c r="J5" s="943"/>
      <c r="K5" s="943"/>
      <c r="L5" s="943"/>
      <c r="M5" s="943"/>
      <c r="N5" s="943"/>
    </row>
    <row r="7" spans="1:19" x14ac:dyDescent="0.2">
      <c r="A7" s="944" t="s">
        <v>159</v>
      </c>
      <c r="B7" s="944"/>
      <c r="L7" s="1040" t="s">
        <v>1030</v>
      </c>
      <c r="M7" s="1040"/>
      <c r="N7" s="1040"/>
      <c r="O7" s="113"/>
    </row>
    <row r="8" spans="1:19" ht="15.75" customHeight="1" x14ac:dyDescent="0.2">
      <c r="A8" s="1041" t="s">
        <v>2</v>
      </c>
      <c r="B8" s="1041" t="s">
        <v>3</v>
      </c>
      <c r="C8" s="901" t="s">
        <v>4</v>
      </c>
      <c r="D8" s="901"/>
      <c r="E8" s="901"/>
      <c r="F8" s="903"/>
      <c r="G8" s="903"/>
      <c r="H8" s="901" t="s">
        <v>100</v>
      </c>
      <c r="I8" s="901"/>
      <c r="J8" s="901"/>
      <c r="K8" s="901"/>
      <c r="L8" s="901"/>
      <c r="M8" s="1041" t="s">
        <v>130</v>
      </c>
      <c r="N8" s="933" t="s">
        <v>131</v>
      </c>
    </row>
    <row r="9" spans="1:19" ht="51" x14ac:dyDescent="0.2">
      <c r="A9" s="1042"/>
      <c r="B9" s="1042"/>
      <c r="C9" s="5" t="s">
        <v>5</v>
      </c>
      <c r="D9" s="5" t="s">
        <v>6</v>
      </c>
      <c r="E9" s="5" t="s">
        <v>356</v>
      </c>
      <c r="F9" s="5" t="s">
        <v>98</v>
      </c>
      <c r="G9" s="5" t="s">
        <v>113</v>
      </c>
      <c r="H9" s="5" t="s">
        <v>5</v>
      </c>
      <c r="I9" s="5" t="s">
        <v>6</v>
      </c>
      <c r="J9" s="5" t="s">
        <v>356</v>
      </c>
      <c r="K9" s="7" t="s">
        <v>98</v>
      </c>
      <c r="L9" s="7" t="s">
        <v>114</v>
      </c>
      <c r="M9" s="1042"/>
      <c r="N9" s="933"/>
      <c r="R9" s="9"/>
      <c r="S9" s="13"/>
    </row>
    <row r="10" spans="1:19" s="15" customFormat="1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3">
        <v>11</v>
      </c>
      <c r="L10" s="112">
        <v>12</v>
      </c>
      <c r="M10" s="112">
        <v>13</v>
      </c>
      <c r="N10" s="3">
        <v>14</v>
      </c>
    </row>
    <row r="11" spans="1:19" x14ac:dyDescent="0.2">
      <c r="A11" s="8">
        <v>1</v>
      </c>
      <c r="B11" s="430" t="s">
        <v>903</v>
      </c>
      <c r="C11" s="664">
        <v>138</v>
      </c>
      <c r="D11" s="9">
        <v>0</v>
      </c>
      <c r="E11" s="9">
        <v>0</v>
      </c>
      <c r="F11" s="9">
        <v>0</v>
      </c>
      <c r="G11" s="9">
        <f>SUM(C11:F11)</f>
        <v>138</v>
      </c>
      <c r="H11" s="664">
        <v>138</v>
      </c>
      <c r="I11" s="9">
        <v>0</v>
      </c>
      <c r="J11" s="9">
        <v>0</v>
      </c>
      <c r="K11" s="9">
        <v>0</v>
      </c>
      <c r="L11" s="9">
        <f>SUM(H11:K11)</f>
        <v>138</v>
      </c>
      <c r="M11" s="8">
        <f>G11-L11</f>
        <v>0</v>
      </c>
      <c r="N11" s="9"/>
    </row>
    <row r="12" spans="1:19" x14ac:dyDescent="0.2">
      <c r="A12" s="8">
        <v>2</v>
      </c>
      <c r="B12" s="430" t="s">
        <v>904</v>
      </c>
      <c r="C12" s="600">
        <v>106</v>
      </c>
      <c r="D12" s="640">
        <v>0</v>
      </c>
      <c r="E12" s="640">
        <v>0</v>
      </c>
      <c r="F12" s="640">
        <v>0</v>
      </c>
      <c r="G12" s="640">
        <f t="shared" ref="G12:G32" si="0">SUM(C12:F12)</f>
        <v>106</v>
      </c>
      <c r="H12" s="600">
        <v>106</v>
      </c>
      <c r="I12" s="640">
        <v>0</v>
      </c>
      <c r="J12" s="640">
        <v>0</v>
      </c>
      <c r="K12" s="640">
        <v>0</v>
      </c>
      <c r="L12" s="640">
        <f t="shared" ref="L12:L32" si="1">SUM(H12:K12)</f>
        <v>106</v>
      </c>
      <c r="M12" s="8">
        <f t="shared" ref="M12:M32" si="2">G12-L12</f>
        <v>0</v>
      </c>
      <c r="N12" s="9"/>
    </row>
    <row r="13" spans="1:19" ht="25.5" x14ac:dyDescent="0.2">
      <c r="A13" s="8">
        <v>3</v>
      </c>
      <c r="B13" s="430" t="s">
        <v>905</v>
      </c>
      <c r="C13" s="600">
        <v>51</v>
      </c>
      <c r="D13" s="640">
        <v>0</v>
      </c>
      <c r="E13" s="640">
        <v>0</v>
      </c>
      <c r="F13" s="640">
        <v>0</v>
      </c>
      <c r="G13" s="640">
        <f t="shared" si="0"/>
        <v>51</v>
      </c>
      <c r="H13" s="600">
        <v>51</v>
      </c>
      <c r="I13" s="640">
        <v>0</v>
      </c>
      <c r="J13" s="640">
        <v>0</v>
      </c>
      <c r="K13" s="640">
        <v>0</v>
      </c>
      <c r="L13" s="640">
        <f t="shared" si="1"/>
        <v>51</v>
      </c>
      <c r="M13" s="8">
        <f t="shared" si="2"/>
        <v>0</v>
      </c>
      <c r="N13" s="9"/>
    </row>
    <row r="14" spans="1:19" x14ac:dyDescent="0.2">
      <c r="A14" s="8">
        <v>4</v>
      </c>
      <c r="B14" s="430" t="s">
        <v>906</v>
      </c>
      <c r="C14" s="664">
        <v>47</v>
      </c>
      <c r="D14" s="640">
        <v>0</v>
      </c>
      <c r="E14" s="640">
        <v>0</v>
      </c>
      <c r="F14" s="640">
        <v>0</v>
      </c>
      <c r="G14" s="640">
        <f t="shared" si="0"/>
        <v>47</v>
      </c>
      <c r="H14" s="664">
        <v>47</v>
      </c>
      <c r="I14" s="640">
        <v>0</v>
      </c>
      <c r="J14" s="640">
        <v>0</v>
      </c>
      <c r="K14" s="640">
        <v>0</v>
      </c>
      <c r="L14" s="640">
        <f t="shared" si="1"/>
        <v>47</v>
      </c>
      <c r="M14" s="8">
        <f t="shared" si="2"/>
        <v>0</v>
      </c>
      <c r="N14" s="9"/>
    </row>
    <row r="15" spans="1:19" x14ac:dyDescent="0.2">
      <c r="A15" s="8">
        <v>5</v>
      </c>
      <c r="B15" s="430" t="s">
        <v>907</v>
      </c>
      <c r="C15" s="664">
        <v>88</v>
      </c>
      <c r="D15" s="640">
        <v>0</v>
      </c>
      <c r="E15" s="640">
        <v>0</v>
      </c>
      <c r="F15" s="640">
        <v>0</v>
      </c>
      <c r="G15" s="640">
        <f t="shared" si="0"/>
        <v>88</v>
      </c>
      <c r="H15" s="664">
        <v>88</v>
      </c>
      <c r="I15" s="640">
        <v>0</v>
      </c>
      <c r="J15" s="640">
        <v>0</v>
      </c>
      <c r="K15" s="640">
        <v>0</v>
      </c>
      <c r="L15" s="640">
        <f t="shared" si="1"/>
        <v>88</v>
      </c>
      <c r="M15" s="8">
        <f t="shared" si="2"/>
        <v>0</v>
      </c>
      <c r="N15" s="9"/>
    </row>
    <row r="16" spans="1:19" x14ac:dyDescent="0.2">
      <c r="A16" s="8">
        <v>6</v>
      </c>
      <c r="B16" s="430" t="s">
        <v>908</v>
      </c>
      <c r="C16" s="664">
        <v>88</v>
      </c>
      <c r="D16" s="640">
        <v>0</v>
      </c>
      <c r="E16" s="640">
        <v>0</v>
      </c>
      <c r="F16" s="640">
        <v>0</v>
      </c>
      <c r="G16" s="640">
        <f t="shared" si="0"/>
        <v>88</v>
      </c>
      <c r="H16" s="664">
        <v>88</v>
      </c>
      <c r="I16" s="640">
        <v>0</v>
      </c>
      <c r="J16" s="640">
        <v>0</v>
      </c>
      <c r="K16" s="640">
        <v>0</v>
      </c>
      <c r="L16" s="640">
        <f t="shared" si="1"/>
        <v>88</v>
      </c>
      <c r="M16" s="8">
        <f t="shared" si="2"/>
        <v>0</v>
      </c>
      <c r="N16" s="9"/>
    </row>
    <row r="17" spans="1:14" x14ac:dyDescent="0.2">
      <c r="A17" s="8">
        <v>7</v>
      </c>
      <c r="B17" s="430" t="s">
        <v>909</v>
      </c>
      <c r="C17" s="664">
        <v>97</v>
      </c>
      <c r="D17" s="640">
        <v>0</v>
      </c>
      <c r="E17" s="640">
        <v>0</v>
      </c>
      <c r="F17" s="640">
        <v>0</v>
      </c>
      <c r="G17" s="640">
        <f t="shared" si="0"/>
        <v>97</v>
      </c>
      <c r="H17" s="664">
        <v>97</v>
      </c>
      <c r="I17" s="640">
        <v>0</v>
      </c>
      <c r="J17" s="640">
        <v>0</v>
      </c>
      <c r="K17" s="640">
        <v>0</v>
      </c>
      <c r="L17" s="640">
        <f t="shared" si="1"/>
        <v>97</v>
      </c>
      <c r="M17" s="8">
        <f t="shared" si="2"/>
        <v>0</v>
      </c>
      <c r="N17" s="9"/>
    </row>
    <row r="18" spans="1:14" x14ac:dyDescent="0.2">
      <c r="A18" s="8">
        <v>8</v>
      </c>
      <c r="B18" s="431" t="s">
        <v>910</v>
      </c>
      <c r="C18" s="664">
        <v>63</v>
      </c>
      <c r="D18" s="640">
        <v>0</v>
      </c>
      <c r="E18" s="640">
        <v>0</v>
      </c>
      <c r="F18" s="640">
        <v>0</v>
      </c>
      <c r="G18" s="640">
        <f t="shared" si="0"/>
        <v>63</v>
      </c>
      <c r="H18" s="664">
        <v>63</v>
      </c>
      <c r="I18" s="640">
        <v>0</v>
      </c>
      <c r="J18" s="640">
        <v>0</v>
      </c>
      <c r="K18" s="640">
        <v>0</v>
      </c>
      <c r="L18" s="640">
        <f t="shared" si="1"/>
        <v>63</v>
      </c>
      <c r="M18" s="8">
        <f t="shared" si="2"/>
        <v>0</v>
      </c>
      <c r="N18" s="9"/>
    </row>
    <row r="19" spans="1:14" ht="14.25" x14ac:dyDescent="0.2">
      <c r="A19" s="8">
        <v>9</v>
      </c>
      <c r="B19" s="432" t="s">
        <v>911</v>
      </c>
      <c r="C19" s="668">
        <v>105</v>
      </c>
      <c r="D19" s="640">
        <v>0</v>
      </c>
      <c r="E19" s="640">
        <v>0</v>
      </c>
      <c r="F19" s="640">
        <v>0</v>
      </c>
      <c r="G19" s="640">
        <f t="shared" si="0"/>
        <v>105</v>
      </c>
      <c r="H19" s="668">
        <v>105</v>
      </c>
      <c r="I19" s="640">
        <v>0</v>
      </c>
      <c r="J19" s="640">
        <v>0</v>
      </c>
      <c r="K19" s="640">
        <v>0</v>
      </c>
      <c r="L19" s="640">
        <f t="shared" si="1"/>
        <v>105</v>
      </c>
      <c r="M19" s="8">
        <f t="shared" si="2"/>
        <v>0</v>
      </c>
      <c r="N19" s="9"/>
    </row>
    <row r="20" spans="1:14" ht="14.25" x14ac:dyDescent="0.2">
      <c r="A20" s="8">
        <v>10</v>
      </c>
      <c r="B20" s="433" t="s">
        <v>912</v>
      </c>
      <c r="C20" s="664">
        <v>75</v>
      </c>
      <c r="D20" s="640">
        <v>0</v>
      </c>
      <c r="E20" s="640">
        <v>0</v>
      </c>
      <c r="F20" s="640">
        <v>0</v>
      </c>
      <c r="G20" s="640">
        <f t="shared" si="0"/>
        <v>75</v>
      </c>
      <c r="H20" s="664">
        <v>75</v>
      </c>
      <c r="I20" s="640">
        <v>0</v>
      </c>
      <c r="J20" s="640">
        <v>0</v>
      </c>
      <c r="K20" s="640">
        <v>0</v>
      </c>
      <c r="L20" s="640">
        <f t="shared" si="1"/>
        <v>75</v>
      </c>
      <c r="M20" s="8">
        <f t="shared" si="2"/>
        <v>0</v>
      </c>
      <c r="N20" s="9"/>
    </row>
    <row r="21" spans="1:14" ht="14.25" x14ac:dyDescent="0.2">
      <c r="A21" s="8">
        <v>11</v>
      </c>
      <c r="B21" s="433" t="s">
        <v>913</v>
      </c>
      <c r="C21" s="664">
        <v>122</v>
      </c>
      <c r="D21" s="640">
        <v>0</v>
      </c>
      <c r="E21" s="640">
        <v>0</v>
      </c>
      <c r="F21" s="640">
        <v>0</v>
      </c>
      <c r="G21" s="640">
        <f t="shared" si="0"/>
        <v>122</v>
      </c>
      <c r="H21" s="664">
        <v>122</v>
      </c>
      <c r="I21" s="640">
        <v>0</v>
      </c>
      <c r="J21" s="640">
        <v>0</v>
      </c>
      <c r="K21" s="640">
        <v>0</v>
      </c>
      <c r="L21" s="640">
        <f t="shared" si="1"/>
        <v>122</v>
      </c>
      <c r="M21" s="8">
        <f t="shared" si="2"/>
        <v>0</v>
      </c>
      <c r="N21" s="9"/>
    </row>
    <row r="22" spans="1:14" ht="14.25" x14ac:dyDescent="0.2">
      <c r="A22" s="8">
        <v>12</v>
      </c>
      <c r="B22" s="433" t="s">
        <v>914</v>
      </c>
      <c r="C22" s="664">
        <v>184</v>
      </c>
      <c r="D22" s="640">
        <v>0</v>
      </c>
      <c r="E22" s="640">
        <v>0</v>
      </c>
      <c r="F22" s="640">
        <v>0</v>
      </c>
      <c r="G22" s="640">
        <f t="shared" si="0"/>
        <v>184</v>
      </c>
      <c r="H22" s="664">
        <v>184</v>
      </c>
      <c r="I22" s="640">
        <v>0</v>
      </c>
      <c r="J22" s="640">
        <v>0</v>
      </c>
      <c r="K22" s="640">
        <v>0</v>
      </c>
      <c r="L22" s="640">
        <f t="shared" si="1"/>
        <v>184</v>
      </c>
      <c r="M22" s="8">
        <f t="shared" si="2"/>
        <v>0</v>
      </c>
      <c r="N22" s="9"/>
    </row>
    <row r="23" spans="1:14" ht="28.5" x14ac:dyDescent="0.2">
      <c r="A23" s="8">
        <v>13</v>
      </c>
      <c r="B23" s="433" t="s">
        <v>915</v>
      </c>
      <c r="C23" s="664">
        <v>132</v>
      </c>
      <c r="D23" s="640">
        <v>0</v>
      </c>
      <c r="E23" s="640">
        <v>0</v>
      </c>
      <c r="F23" s="640">
        <v>0</v>
      </c>
      <c r="G23" s="640">
        <f t="shared" si="0"/>
        <v>132</v>
      </c>
      <c r="H23" s="664">
        <v>132</v>
      </c>
      <c r="I23" s="640">
        <v>0</v>
      </c>
      <c r="J23" s="640">
        <v>0</v>
      </c>
      <c r="K23" s="640">
        <v>0</v>
      </c>
      <c r="L23" s="640">
        <f t="shared" si="1"/>
        <v>132</v>
      </c>
      <c r="M23" s="8">
        <f t="shared" si="2"/>
        <v>0</v>
      </c>
      <c r="N23" s="9"/>
    </row>
    <row r="24" spans="1:14" ht="15" x14ac:dyDescent="0.2">
      <c r="A24" s="8">
        <v>14</v>
      </c>
      <c r="B24" s="434" t="s">
        <v>916</v>
      </c>
      <c r="C24" s="664">
        <v>267</v>
      </c>
      <c r="D24" s="640">
        <v>0</v>
      </c>
      <c r="E24" s="640">
        <v>0</v>
      </c>
      <c r="F24" s="640">
        <v>0</v>
      </c>
      <c r="G24" s="640">
        <f t="shared" si="0"/>
        <v>267</v>
      </c>
      <c r="H24" s="664">
        <v>267</v>
      </c>
      <c r="I24" s="640">
        <v>0</v>
      </c>
      <c r="J24" s="640">
        <v>0</v>
      </c>
      <c r="K24" s="640">
        <v>0</v>
      </c>
      <c r="L24" s="640">
        <f t="shared" si="1"/>
        <v>267</v>
      </c>
      <c r="M24" s="8">
        <f t="shared" si="2"/>
        <v>0</v>
      </c>
      <c r="N24" s="9"/>
    </row>
    <row r="25" spans="1:14" ht="15" x14ac:dyDescent="0.2">
      <c r="A25" s="8">
        <v>15</v>
      </c>
      <c r="B25" s="434" t="s">
        <v>917</v>
      </c>
      <c r="C25" s="664">
        <v>144</v>
      </c>
      <c r="D25" s="640">
        <v>0</v>
      </c>
      <c r="E25" s="640">
        <v>0</v>
      </c>
      <c r="F25" s="640">
        <v>0</v>
      </c>
      <c r="G25" s="640">
        <f t="shared" si="0"/>
        <v>144</v>
      </c>
      <c r="H25" s="664">
        <v>144</v>
      </c>
      <c r="I25" s="640">
        <v>0</v>
      </c>
      <c r="J25" s="640">
        <v>0</v>
      </c>
      <c r="K25" s="640">
        <v>0</v>
      </c>
      <c r="L25" s="640">
        <f t="shared" si="1"/>
        <v>144</v>
      </c>
      <c r="M25" s="8">
        <f t="shared" si="2"/>
        <v>0</v>
      </c>
      <c r="N25" s="9"/>
    </row>
    <row r="26" spans="1:14" ht="15" x14ac:dyDescent="0.2">
      <c r="A26" s="8">
        <v>16</v>
      </c>
      <c r="B26" s="434" t="s">
        <v>918</v>
      </c>
      <c r="C26" s="664">
        <v>80</v>
      </c>
      <c r="D26" s="640">
        <v>0</v>
      </c>
      <c r="E26" s="640">
        <v>0</v>
      </c>
      <c r="F26" s="640">
        <v>0</v>
      </c>
      <c r="G26" s="640">
        <f t="shared" si="0"/>
        <v>80</v>
      </c>
      <c r="H26" s="664">
        <v>80</v>
      </c>
      <c r="I26" s="640">
        <v>0</v>
      </c>
      <c r="J26" s="640">
        <v>0</v>
      </c>
      <c r="K26" s="640">
        <v>0</v>
      </c>
      <c r="L26" s="640">
        <f t="shared" si="1"/>
        <v>80</v>
      </c>
      <c r="M26" s="8">
        <f t="shared" si="2"/>
        <v>0</v>
      </c>
      <c r="N26" s="9"/>
    </row>
    <row r="27" spans="1:14" ht="15" x14ac:dyDescent="0.2">
      <c r="A27" s="8">
        <v>17</v>
      </c>
      <c r="B27" s="434" t="s">
        <v>919</v>
      </c>
      <c r="C27" s="664">
        <v>55</v>
      </c>
      <c r="D27" s="640">
        <v>0</v>
      </c>
      <c r="E27" s="640">
        <v>0</v>
      </c>
      <c r="F27" s="640">
        <v>0</v>
      </c>
      <c r="G27" s="640">
        <f t="shared" si="0"/>
        <v>55</v>
      </c>
      <c r="H27" s="664">
        <v>55</v>
      </c>
      <c r="I27" s="640">
        <v>0</v>
      </c>
      <c r="J27" s="640">
        <v>0</v>
      </c>
      <c r="K27" s="640">
        <v>0</v>
      </c>
      <c r="L27" s="640">
        <f t="shared" si="1"/>
        <v>55</v>
      </c>
      <c r="M27" s="8">
        <f t="shared" si="2"/>
        <v>0</v>
      </c>
      <c r="N27" s="9"/>
    </row>
    <row r="28" spans="1:14" ht="15" x14ac:dyDescent="0.2">
      <c r="A28" s="8">
        <v>18</v>
      </c>
      <c r="B28" s="434" t="s">
        <v>920</v>
      </c>
      <c r="C28" s="664">
        <v>95</v>
      </c>
      <c r="D28" s="640">
        <v>0</v>
      </c>
      <c r="E28" s="640">
        <v>0</v>
      </c>
      <c r="F28" s="640">
        <v>0</v>
      </c>
      <c r="G28" s="640">
        <f t="shared" si="0"/>
        <v>95</v>
      </c>
      <c r="H28" s="664">
        <v>95</v>
      </c>
      <c r="I28" s="640">
        <v>0</v>
      </c>
      <c r="J28" s="640">
        <v>0</v>
      </c>
      <c r="K28" s="640">
        <v>0</v>
      </c>
      <c r="L28" s="640">
        <f t="shared" si="1"/>
        <v>95</v>
      </c>
      <c r="M28" s="8">
        <f t="shared" si="2"/>
        <v>0</v>
      </c>
      <c r="N28" s="9"/>
    </row>
    <row r="29" spans="1:14" ht="15" x14ac:dyDescent="0.2">
      <c r="A29" s="8">
        <v>19</v>
      </c>
      <c r="B29" s="434" t="s">
        <v>921</v>
      </c>
      <c r="C29" s="664">
        <v>37</v>
      </c>
      <c r="D29" s="640">
        <v>0</v>
      </c>
      <c r="E29" s="640">
        <v>0</v>
      </c>
      <c r="F29" s="640">
        <v>0</v>
      </c>
      <c r="G29" s="640">
        <f t="shared" si="0"/>
        <v>37</v>
      </c>
      <c r="H29" s="664">
        <v>37</v>
      </c>
      <c r="I29" s="640">
        <v>0</v>
      </c>
      <c r="J29" s="640">
        <v>0</v>
      </c>
      <c r="K29" s="640">
        <v>0</v>
      </c>
      <c r="L29" s="640">
        <f t="shared" si="1"/>
        <v>37</v>
      </c>
      <c r="M29" s="8">
        <f t="shared" si="2"/>
        <v>0</v>
      </c>
      <c r="N29" s="9"/>
    </row>
    <row r="30" spans="1:14" ht="15" x14ac:dyDescent="0.2">
      <c r="A30" s="8">
        <v>20</v>
      </c>
      <c r="B30" s="434" t="s">
        <v>922</v>
      </c>
      <c r="C30" s="664">
        <v>122</v>
      </c>
      <c r="D30" s="640">
        <v>1</v>
      </c>
      <c r="E30" s="640">
        <v>0</v>
      </c>
      <c r="F30" s="640">
        <v>0</v>
      </c>
      <c r="G30" s="640">
        <v>123</v>
      </c>
      <c r="H30" s="664">
        <v>122</v>
      </c>
      <c r="I30" s="640">
        <v>1</v>
      </c>
      <c r="J30" s="640">
        <v>0</v>
      </c>
      <c r="K30" s="640">
        <v>0</v>
      </c>
      <c r="L30" s="640">
        <f t="shared" si="1"/>
        <v>123</v>
      </c>
      <c r="M30" s="8">
        <f t="shared" si="2"/>
        <v>0</v>
      </c>
      <c r="N30" s="9"/>
    </row>
    <row r="31" spans="1:14" ht="15" x14ac:dyDescent="0.2">
      <c r="A31" s="8">
        <v>21</v>
      </c>
      <c r="B31" s="434" t="s">
        <v>923</v>
      </c>
      <c r="C31" s="664">
        <v>81</v>
      </c>
      <c r="D31" s="640">
        <v>0</v>
      </c>
      <c r="E31" s="640">
        <v>0</v>
      </c>
      <c r="F31" s="640">
        <v>0</v>
      </c>
      <c r="G31" s="640">
        <f t="shared" si="0"/>
        <v>81</v>
      </c>
      <c r="H31" s="664">
        <v>81</v>
      </c>
      <c r="I31" s="640">
        <v>0</v>
      </c>
      <c r="J31" s="640">
        <v>0</v>
      </c>
      <c r="K31" s="640">
        <v>0</v>
      </c>
      <c r="L31" s="640">
        <f t="shared" si="1"/>
        <v>81</v>
      </c>
      <c r="M31" s="8">
        <f t="shared" si="2"/>
        <v>0</v>
      </c>
      <c r="N31" s="9"/>
    </row>
    <row r="32" spans="1:14" ht="15" x14ac:dyDescent="0.2">
      <c r="A32" s="8">
        <v>22</v>
      </c>
      <c r="B32" s="434" t="s">
        <v>924</v>
      </c>
      <c r="C32" s="664">
        <v>238</v>
      </c>
      <c r="D32" s="640">
        <v>0</v>
      </c>
      <c r="E32" s="640">
        <v>0</v>
      </c>
      <c r="F32" s="640">
        <v>0</v>
      </c>
      <c r="G32" s="640">
        <f t="shared" si="0"/>
        <v>238</v>
      </c>
      <c r="H32" s="664">
        <v>238</v>
      </c>
      <c r="I32" s="640">
        <v>0</v>
      </c>
      <c r="J32" s="640">
        <v>0</v>
      </c>
      <c r="K32" s="640">
        <v>0</v>
      </c>
      <c r="L32" s="640">
        <f t="shared" si="1"/>
        <v>238</v>
      </c>
      <c r="M32" s="8">
        <f t="shared" si="2"/>
        <v>0</v>
      </c>
      <c r="N32" s="9"/>
    </row>
    <row r="33" spans="1:15" x14ac:dyDescent="0.2">
      <c r="A33" s="3" t="s">
        <v>18</v>
      </c>
      <c r="B33" s="9"/>
      <c r="C33" s="8">
        <f>SUM(C11:C32)</f>
        <v>2415</v>
      </c>
      <c r="D33" s="8">
        <f t="shared" ref="D33:L33" si="3">SUM(D11:D32)</f>
        <v>1</v>
      </c>
      <c r="E33" s="8">
        <f t="shared" si="3"/>
        <v>0</v>
      </c>
      <c r="F33" s="8">
        <f t="shared" si="3"/>
        <v>0</v>
      </c>
      <c r="G33" s="8">
        <f t="shared" si="3"/>
        <v>2416</v>
      </c>
      <c r="H33" s="8">
        <f t="shared" si="3"/>
        <v>2415</v>
      </c>
      <c r="I33" s="8">
        <f t="shared" si="3"/>
        <v>1</v>
      </c>
      <c r="J33" s="8">
        <f t="shared" si="3"/>
        <v>0</v>
      </c>
      <c r="K33" s="8">
        <f t="shared" si="3"/>
        <v>0</v>
      </c>
      <c r="L33" s="8">
        <f t="shared" si="3"/>
        <v>2416</v>
      </c>
      <c r="M33" s="9"/>
      <c r="N33" s="9"/>
    </row>
    <row r="34" spans="1:15" x14ac:dyDescent="0.2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5" x14ac:dyDescent="0.2">
      <c r="A35" s="11" t="s">
        <v>8</v>
      </c>
    </row>
    <row r="36" spans="1:15" x14ac:dyDescent="0.2">
      <c r="A36" t="s">
        <v>9</v>
      </c>
    </row>
    <row r="37" spans="1:15" x14ac:dyDescent="0.2">
      <c r="A37" t="s">
        <v>10</v>
      </c>
      <c r="K37" s="12" t="s">
        <v>11</v>
      </c>
      <c r="L37" s="12" t="s">
        <v>11</v>
      </c>
      <c r="M37" s="12"/>
      <c r="N37" s="12" t="s">
        <v>11</v>
      </c>
    </row>
    <row r="38" spans="1:15" x14ac:dyDescent="0.2">
      <c r="A38" s="16" t="s">
        <v>429</v>
      </c>
      <c r="J38" s="12"/>
      <c r="K38" s="12"/>
      <c r="L38" s="12"/>
    </row>
    <row r="39" spans="1:15" x14ac:dyDescent="0.2">
      <c r="C39" s="16" t="s">
        <v>430</v>
      </c>
      <c r="E39" s="13"/>
      <c r="F39" s="13"/>
      <c r="G39" s="13"/>
      <c r="H39" s="13"/>
      <c r="I39" s="13"/>
      <c r="J39" s="13"/>
      <c r="K39" s="13"/>
      <c r="L39" s="13"/>
      <c r="M39" s="13"/>
    </row>
    <row r="40" spans="1:15" x14ac:dyDescent="0.2"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5" x14ac:dyDescent="0.2"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5" ht="15.75" customHeight="1" x14ac:dyDescent="0.25">
      <c r="A42" s="14" t="s">
        <v>12</v>
      </c>
      <c r="B42" s="14"/>
      <c r="C42" s="14"/>
      <c r="D42" s="14"/>
      <c r="E42" s="14"/>
      <c r="F42" s="14"/>
      <c r="G42" s="14"/>
      <c r="H42" s="14"/>
      <c r="K42" s="953" t="s">
        <v>1034</v>
      </c>
      <c r="L42" s="953"/>
      <c r="M42" s="953"/>
      <c r="N42" s="953"/>
      <c r="O42" s="953"/>
    </row>
    <row r="43" spans="1:15" ht="15.75" customHeight="1" x14ac:dyDescent="0.2">
      <c r="A43" s="701" t="s">
        <v>13</v>
      </c>
      <c r="B43" s="701"/>
      <c r="C43" s="701"/>
      <c r="D43" s="701"/>
      <c r="E43" s="701"/>
      <c r="F43" s="701"/>
      <c r="G43" s="701"/>
      <c r="H43" s="701"/>
      <c r="I43" s="701"/>
      <c r="J43" s="701"/>
      <c r="K43" s="953"/>
      <c r="L43" s="953"/>
      <c r="M43" s="953"/>
      <c r="N43" s="953"/>
      <c r="O43" s="953"/>
    </row>
    <row r="44" spans="1:15" ht="15.75" customHeight="1" x14ac:dyDescent="0.2">
      <c r="A44" s="701" t="s">
        <v>14</v>
      </c>
      <c r="B44" s="701"/>
      <c r="C44" s="701"/>
      <c r="D44" s="701"/>
      <c r="E44" s="701"/>
      <c r="F44" s="701"/>
      <c r="G44" s="701"/>
      <c r="H44" s="701"/>
      <c r="I44" s="701"/>
      <c r="J44" s="701"/>
      <c r="K44" s="953"/>
      <c r="L44" s="953"/>
      <c r="M44" s="953"/>
      <c r="N44" s="953"/>
      <c r="O44" s="953"/>
    </row>
    <row r="45" spans="1:15" x14ac:dyDescent="0.2">
      <c r="K45" s="33"/>
      <c r="L45" s="33"/>
      <c r="M45" s="33"/>
      <c r="N45" s="33"/>
    </row>
    <row r="46" spans="1:15" x14ac:dyDescent="0.2">
      <c r="A46" s="1035"/>
      <c r="B46" s="1035"/>
      <c r="C46" s="1035"/>
      <c r="D46" s="1035"/>
      <c r="E46" s="1035"/>
      <c r="F46" s="1035"/>
      <c r="G46" s="1035"/>
      <c r="H46" s="1035"/>
      <c r="I46" s="1035"/>
      <c r="J46" s="1035"/>
      <c r="K46" s="1035"/>
      <c r="L46" s="1035"/>
      <c r="M46" s="1035"/>
      <c r="N46" s="1035"/>
    </row>
  </sheetData>
  <mergeCells count="14">
    <mergeCell ref="A46:N46"/>
    <mergeCell ref="N8:N9"/>
    <mergeCell ref="A8:A9"/>
    <mergeCell ref="B8:B9"/>
    <mergeCell ref="C8:G8"/>
    <mergeCell ref="H8:L8"/>
    <mergeCell ref="M8:M9"/>
    <mergeCell ref="K42:O44"/>
    <mergeCell ref="A7:B7"/>
    <mergeCell ref="D1:J1"/>
    <mergeCell ref="A2:N2"/>
    <mergeCell ref="A3:N3"/>
    <mergeCell ref="A5:N5"/>
    <mergeCell ref="L7:N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opLeftCell="A14" zoomScaleSheetLayoutView="80" workbookViewId="0">
      <selection activeCell="L40" sqref="L40"/>
    </sheetView>
  </sheetViews>
  <sheetFormatPr defaultRowHeight="12.75" x14ac:dyDescent="0.2"/>
  <cols>
    <col min="1" max="1" width="7.140625" style="16" customWidth="1"/>
    <col min="2" max="2" width="20" style="16" customWidth="1"/>
    <col min="3" max="3" width="10.28515625" style="16" customWidth="1"/>
    <col min="4" max="4" width="9.28515625" style="16" customWidth="1"/>
    <col min="5" max="6" width="9.140625" style="16"/>
    <col min="7" max="7" width="11.7109375" style="16" customWidth="1"/>
    <col min="8" max="8" width="11" style="16" customWidth="1"/>
    <col min="9" max="9" width="9.7109375" style="16" customWidth="1"/>
    <col min="10" max="10" width="9.5703125" style="16" customWidth="1"/>
    <col min="11" max="11" width="11.7109375" style="16" customWidth="1"/>
    <col min="12" max="12" width="10.7109375" style="16" customWidth="1"/>
    <col min="13" max="13" width="10.5703125" style="16" customWidth="1"/>
    <col min="14" max="14" width="8.7109375" style="16" customWidth="1"/>
    <col min="15" max="15" width="8.85546875" style="16" customWidth="1"/>
    <col min="16" max="16" width="9.140625" style="16"/>
    <col min="17" max="17" width="11" style="16" customWidth="1"/>
    <col min="18" max="16384" width="9.140625" style="16"/>
  </cols>
  <sheetData>
    <row r="1" spans="1:18" customFormat="1" ht="12.75" customHeight="1" x14ac:dyDescent="0.2"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940" t="s">
        <v>59</v>
      </c>
      <c r="P1" s="940"/>
      <c r="Q1" s="940"/>
    </row>
    <row r="2" spans="1:18" customFormat="1" ht="15" x14ac:dyDescent="0.2">
      <c r="A2" s="1044" t="s">
        <v>0</v>
      </c>
      <c r="B2" s="1044"/>
      <c r="C2" s="1044"/>
      <c r="D2" s="1044"/>
      <c r="E2" s="1044"/>
      <c r="F2" s="1044"/>
      <c r="G2" s="1044"/>
      <c r="H2" s="1044"/>
      <c r="I2" s="1044"/>
      <c r="J2" s="1044"/>
      <c r="K2" s="1044"/>
      <c r="L2" s="1044"/>
      <c r="M2" s="41"/>
      <c r="N2" s="41"/>
      <c r="O2" s="41"/>
      <c r="P2" s="41"/>
    </row>
    <row r="3" spans="1:18" customFormat="1" ht="20.25" x14ac:dyDescent="0.3">
      <c r="A3" s="942" t="s">
        <v>747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40"/>
      <c r="N3" s="40"/>
      <c r="O3" s="40"/>
      <c r="P3" s="40"/>
    </row>
    <row r="4" spans="1:18" customFormat="1" ht="11.25" customHeight="1" x14ac:dyDescent="0.2"/>
    <row r="5" spans="1:18" customFormat="1" ht="15.75" customHeight="1" x14ac:dyDescent="0.25">
      <c r="A5" s="1045" t="s">
        <v>803</v>
      </c>
      <c r="B5" s="1045"/>
      <c r="C5" s="1045"/>
      <c r="D5" s="1045"/>
      <c r="E5" s="1045"/>
      <c r="F5" s="1045"/>
      <c r="G5" s="1045"/>
      <c r="H5" s="1045"/>
      <c r="I5" s="1045"/>
      <c r="J5" s="1045"/>
      <c r="K5" s="1045"/>
      <c r="L5" s="1045"/>
      <c r="M5" s="1045"/>
      <c r="N5" s="1045"/>
      <c r="O5" s="1045"/>
      <c r="P5" s="16"/>
    </row>
    <row r="7" spans="1:18" ht="17.45" customHeight="1" x14ac:dyDescent="0.2">
      <c r="A7" s="944" t="s">
        <v>159</v>
      </c>
      <c r="B7" s="944"/>
      <c r="N7" s="1033" t="s">
        <v>1030</v>
      </c>
      <c r="O7" s="1033"/>
      <c r="P7" s="1033"/>
      <c r="Q7" s="1033"/>
    </row>
    <row r="8" spans="1:18" ht="24" customHeight="1" x14ac:dyDescent="0.2">
      <c r="A8" s="933" t="s">
        <v>2</v>
      </c>
      <c r="B8" s="933" t="s">
        <v>3</v>
      </c>
      <c r="C8" s="938" t="s">
        <v>766</v>
      </c>
      <c r="D8" s="938"/>
      <c r="E8" s="938"/>
      <c r="F8" s="938"/>
      <c r="G8" s="938"/>
      <c r="H8" s="918" t="s">
        <v>636</v>
      </c>
      <c r="I8" s="938"/>
      <c r="J8" s="938"/>
      <c r="K8" s="938"/>
      <c r="L8" s="938"/>
      <c r="M8" s="915" t="s">
        <v>108</v>
      </c>
      <c r="N8" s="1047"/>
      <c r="O8" s="1047"/>
      <c r="P8" s="1047"/>
      <c r="Q8" s="916"/>
    </row>
    <row r="9" spans="1:18" s="15" customFormat="1" ht="60" customHeight="1" x14ac:dyDescent="0.2">
      <c r="A9" s="933"/>
      <c r="B9" s="933"/>
      <c r="C9" s="5" t="s">
        <v>210</v>
      </c>
      <c r="D9" s="5" t="s">
        <v>211</v>
      </c>
      <c r="E9" s="5" t="s">
        <v>356</v>
      </c>
      <c r="F9" s="5" t="s">
        <v>217</v>
      </c>
      <c r="G9" s="5" t="s">
        <v>113</v>
      </c>
      <c r="H9" s="102" t="s">
        <v>210</v>
      </c>
      <c r="I9" s="5" t="s">
        <v>211</v>
      </c>
      <c r="J9" s="5" t="s">
        <v>356</v>
      </c>
      <c r="K9" s="7" t="s">
        <v>217</v>
      </c>
      <c r="L9" s="5" t="s">
        <v>359</v>
      </c>
      <c r="M9" s="5" t="s">
        <v>210</v>
      </c>
      <c r="N9" s="5" t="s">
        <v>211</v>
      </c>
      <c r="O9" s="5" t="s">
        <v>356</v>
      </c>
      <c r="P9" s="7" t="s">
        <v>217</v>
      </c>
      <c r="Q9" s="5" t="s">
        <v>115</v>
      </c>
      <c r="R9" s="29"/>
    </row>
    <row r="10" spans="1:18" s="62" customFormat="1" x14ac:dyDescent="0.2">
      <c r="A10" s="61">
        <v>1</v>
      </c>
      <c r="B10" s="61">
        <v>2</v>
      </c>
      <c r="C10" s="61">
        <v>3</v>
      </c>
      <c r="D10" s="61">
        <v>4</v>
      </c>
      <c r="E10" s="61">
        <v>5</v>
      </c>
      <c r="F10" s="61">
        <v>6</v>
      </c>
      <c r="G10" s="61">
        <v>7</v>
      </c>
      <c r="H10" s="61">
        <v>8</v>
      </c>
      <c r="I10" s="61">
        <v>9</v>
      </c>
      <c r="J10" s="61">
        <v>10</v>
      </c>
      <c r="K10" s="61">
        <v>11</v>
      </c>
      <c r="L10" s="61">
        <v>12</v>
      </c>
      <c r="M10" s="61">
        <v>13</v>
      </c>
      <c r="N10" s="61">
        <v>14</v>
      </c>
      <c r="O10" s="61">
        <v>15</v>
      </c>
      <c r="P10" s="61">
        <v>16</v>
      </c>
      <c r="Q10" s="61">
        <v>17</v>
      </c>
    </row>
    <row r="11" spans="1:18" ht="15.75" x14ac:dyDescent="0.25">
      <c r="A11" s="19">
        <v>1</v>
      </c>
      <c r="B11" s="430" t="s">
        <v>903</v>
      </c>
      <c r="C11" s="440">
        <v>29788</v>
      </c>
      <c r="D11" s="20">
        <v>0</v>
      </c>
      <c r="E11" s="20">
        <v>0</v>
      </c>
      <c r="F11" s="20">
        <v>0</v>
      </c>
      <c r="G11" s="20">
        <f>C11+D11+E11+F11</f>
        <v>29788</v>
      </c>
      <c r="H11" s="439">
        <v>29661</v>
      </c>
      <c r="I11" s="20">
        <v>0</v>
      </c>
      <c r="J11" s="20">
        <v>0</v>
      </c>
      <c r="K11" s="20">
        <v>0</v>
      </c>
      <c r="L11" s="447">
        <f>SUM(H11:K11)</f>
        <v>29661</v>
      </c>
      <c r="M11" s="20">
        <v>6881028</v>
      </c>
      <c r="N11" s="20">
        <v>0</v>
      </c>
      <c r="O11" s="20">
        <v>0</v>
      </c>
      <c r="P11" s="20">
        <v>0</v>
      </c>
      <c r="Q11" s="20">
        <f>SUM(M11:P11)</f>
        <v>6881028</v>
      </c>
    </row>
    <row r="12" spans="1:18" ht="15.75" x14ac:dyDescent="0.25">
      <c r="A12" s="19">
        <v>2</v>
      </c>
      <c r="B12" s="430" t="s">
        <v>904</v>
      </c>
      <c r="C12" s="440">
        <v>32887</v>
      </c>
      <c r="D12" s="440">
        <v>99</v>
      </c>
      <c r="E12" s="20">
        <v>0</v>
      </c>
      <c r="F12" s="20">
        <v>0</v>
      </c>
      <c r="G12" s="20">
        <f t="shared" ref="G12:G32" si="0">C12+D12+E12+F12</f>
        <v>32986</v>
      </c>
      <c r="H12" s="439">
        <v>31342</v>
      </c>
      <c r="I12" s="20">
        <v>74</v>
      </c>
      <c r="J12" s="20">
        <v>0</v>
      </c>
      <c r="K12" s="20">
        <v>0</v>
      </c>
      <c r="L12" s="447">
        <f t="shared" ref="L12:L32" si="1">SUM(H12:K12)</f>
        <v>31416</v>
      </c>
      <c r="M12" s="20">
        <v>7275606</v>
      </c>
      <c r="N12" s="20">
        <v>12996</v>
      </c>
      <c r="O12" s="20">
        <v>0</v>
      </c>
      <c r="P12" s="20">
        <v>0</v>
      </c>
      <c r="Q12" s="20">
        <f t="shared" ref="Q12:Q32" si="2">SUM(M12:P12)</f>
        <v>7288602</v>
      </c>
    </row>
    <row r="13" spans="1:18" ht="15.75" x14ac:dyDescent="0.25">
      <c r="A13" s="19">
        <v>3</v>
      </c>
      <c r="B13" s="430" t="s">
        <v>905</v>
      </c>
      <c r="C13" s="440">
        <v>11770</v>
      </c>
      <c r="D13" s="20">
        <v>0</v>
      </c>
      <c r="E13" s="20">
        <v>0</v>
      </c>
      <c r="F13" s="20">
        <v>0</v>
      </c>
      <c r="G13" s="20">
        <f t="shared" si="0"/>
        <v>11770</v>
      </c>
      <c r="H13" s="439">
        <v>10167.224137931034</v>
      </c>
      <c r="I13" s="20">
        <v>0</v>
      </c>
      <c r="J13" s="20">
        <v>0</v>
      </c>
      <c r="K13" s="20">
        <v>0</v>
      </c>
      <c r="L13" s="447">
        <f t="shared" si="1"/>
        <v>10167.224137931034</v>
      </c>
      <c r="M13" s="20">
        <v>2358796</v>
      </c>
      <c r="N13" s="20">
        <v>0</v>
      </c>
      <c r="O13" s="20">
        <v>0</v>
      </c>
      <c r="P13" s="20">
        <v>0</v>
      </c>
      <c r="Q13" s="20">
        <f t="shared" si="2"/>
        <v>2358796</v>
      </c>
    </row>
    <row r="14" spans="1:18" ht="15.75" x14ac:dyDescent="0.25">
      <c r="A14" s="19">
        <v>4</v>
      </c>
      <c r="B14" s="430" t="s">
        <v>906</v>
      </c>
      <c r="C14" s="440">
        <v>44594</v>
      </c>
      <c r="D14" s="20">
        <v>0</v>
      </c>
      <c r="E14" s="440">
        <v>1377</v>
      </c>
      <c r="F14" s="20">
        <v>0</v>
      </c>
      <c r="G14" s="20">
        <f t="shared" si="0"/>
        <v>45971</v>
      </c>
      <c r="H14" s="439">
        <v>43002.629310344826</v>
      </c>
      <c r="I14" s="20">
        <v>0</v>
      </c>
      <c r="J14" s="439">
        <v>1262.3791666666666</v>
      </c>
      <c r="K14" s="20">
        <v>0</v>
      </c>
      <c r="L14" s="447">
        <f t="shared" si="1"/>
        <v>44265.008477011492</v>
      </c>
      <c r="M14" s="20">
        <v>9976610</v>
      </c>
      <c r="N14" s="20">
        <v>0</v>
      </c>
      <c r="O14" s="20">
        <v>302971</v>
      </c>
      <c r="P14" s="20">
        <v>0</v>
      </c>
      <c r="Q14" s="20">
        <f t="shared" si="2"/>
        <v>10279581</v>
      </c>
    </row>
    <row r="15" spans="1:18" ht="15.75" x14ac:dyDescent="0.25">
      <c r="A15" s="19">
        <v>5</v>
      </c>
      <c r="B15" s="430" t="s">
        <v>907</v>
      </c>
      <c r="C15" s="440">
        <v>44139</v>
      </c>
      <c r="D15" s="20">
        <v>0</v>
      </c>
      <c r="E15" s="440">
        <v>0</v>
      </c>
      <c r="F15" s="20">
        <v>0</v>
      </c>
      <c r="G15" s="20">
        <f t="shared" si="0"/>
        <v>44139</v>
      </c>
      <c r="H15" s="439">
        <v>39264.418103448275</v>
      </c>
      <c r="I15" s="20">
        <v>0</v>
      </c>
      <c r="J15" s="439">
        <v>0</v>
      </c>
      <c r="K15" s="20">
        <v>0</v>
      </c>
      <c r="L15" s="447">
        <f t="shared" si="1"/>
        <v>39264.418103448275</v>
      </c>
      <c r="M15" s="20">
        <v>9109345</v>
      </c>
      <c r="N15" s="20">
        <v>0</v>
      </c>
      <c r="O15" s="20">
        <v>0</v>
      </c>
      <c r="P15" s="20">
        <v>0</v>
      </c>
      <c r="Q15" s="20">
        <f t="shared" si="2"/>
        <v>9109345</v>
      </c>
    </row>
    <row r="16" spans="1:18" ht="15.75" x14ac:dyDescent="0.25">
      <c r="A16" s="19">
        <v>6</v>
      </c>
      <c r="B16" s="430" t="s">
        <v>908</v>
      </c>
      <c r="C16" s="440">
        <v>51429</v>
      </c>
      <c r="D16" s="20">
        <v>0</v>
      </c>
      <c r="E16" s="440">
        <v>1557</v>
      </c>
      <c r="F16" s="20">
        <v>0</v>
      </c>
      <c r="G16" s="20">
        <f t="shared" si="0"/>
        <v>52986</v>
      </c>
      <c r="H16" s="439">
        <v>44625.09482758621</v>
      </c>
      <c r="I16" s="20">
        <v>0</v>
      </c>
      <c r="J16" s="439">
        <v>975.42916666666667</v>
      </c>
      <c r="K16" s="20">
        <v>0</v>
      </c>
      <c r="L16" s="447">
        <f t="shared" si="1"/>
        <v>45600.523994252879</v>
      </c>
      <c r="M16" s="20">
        <v>10353022</v>
      </c>
      <c r="N16" s="20">
        <v>0</v>
      </c>
      <c r="O16" s="20">
        <v>234103</v>
      </c>
      <c r="P16" s="20">
        <v>0</v>
      </c>
      <c r="Q16" s="20">
        <f t="shared" si="2"/>
        <v>10587125</v>
      </c>
    </row>
    <row r="17" spans="1:17" ht="15.75" x14ac:dyDescent="0.25">
      <c r="A17" s="19">
        <v>7</v>
      </c>
      <c r="B17" s="430" t="s">
        <v>909</v>
      </c>
      <c r="C17" s="440">
        <v>51747</v>
      </c>
      <c r="D17" s="20">
        <v>0</v>
      </c>
      <c r="E17" s="20">
        <v>0</v>
      </c>
      <c r="F17" s="20">
        <v>0</v>
      </c>
      <c r="G17" s="20">
        <f t="shared" si="0"/>
        <v>51747</v>
      </c>
      <c r="H17" s="439">
        <v>45360.857758620688</v>
      </c>
      <c r="I17" s="20">
        <v>0</v>
      </c>
      <c r="J17" s="439">
        <v>0</v>
      </c>
      <c r="K17" s="20">
        <v>0</v>
      </c>
      <c r="L17" s="447">
        <f t="shared" si="1"/>
        <v>45360.857758620688</v>
      </c>
      <c r="M17" s="20">
        <v>10523719</v>
      </c>
      <c r="N17" s="20">
        <v>0</v>
      </c>
      <c r="O17" s="20">
        <v>0</v>
      </c>
      <c r="P17" s="20">
        <v>0</v>
      </c>
      <c r="Q17" s="20">
        <f t="shared" si="2"/>
        <v>10523719</v>
      </c>
    </row>
    <row r="18" spans="1:17" ht="15.75" x14ac:dyDescent="0.25">
      <c r="A18" s="19">
        <v>8</v>
      </c>
      <c r="B18" s="431" t="s">
        <v>910</v>
      </c>
      <c r="C18" s="440">
        <v>17681</v>
      </c>
      <c r="D18" s="20">
        <v>0</v>
      </c>
      <c r="E18" s="20">
        <v>0</v>
      </c>
      <c r="F18" s="20">
        <v>0</v>
      </c>
      <c r="G18" s="20">
        <f t="shared" si="0"/>
        <v>17681</v>
      </c>
      <c r="H18" s="439">
        <v>15641.741379310344</v>
      </c>
      <c r="I18" s="20">
        <v>0</v>
      </c>
      <c r="J18" s="20">
        <v>0</v>
      </c>
      <c r="K18" s="20">
        <v>0</v>
      </c>
      <c r="L18" s="447">
        <f t="shared" si="1"/>
        <v>15641.741379310344</v>
      </c>
      <c r="M18" s="20">
        <v>3628884</v>
      </c>
      <c r="N18" s="20">
        <v>0</v>
      </c>
      <c r="O18" s="20">
        <v>0</v>
      </c>
      <c r="P18" s="20">
        <v>0</v>
      </c>
      <c r="Q18" s="20">
        <f t="shared" si="2"/>
        <v>3628884</v>
      </c>
    </row>
    <row r="19" spans="1:17" ht="15.75" x14ac:dyDescent="0.25">
      <c r="A19" s="19">
        <v>9</v>
      </c>
      <c r="B19" s="432" t="s">
        <v>911</v>
      </c>
      <c r="C19" s="440">
        <v>42948</v>
      </c>
      <c r="D19" s="20">
        <v>0</v>
      </c>
      <c r="E19" s="20">
        <v>0</v>
      </c>
      <c r="F19" s="20">
        <v>0</v>
      </c>
      <c r="G19" s="20">
        <f t="shared" si="0"/>
        <v>42948</v>
      </c>
      <c r="H19" s="439">
        <v>41324.051724137928</v>
      </c>
      <c r="I19" s="20">
        <v>0</v>
      </c>
      <c r="J19" s="20">
        <v>0</v>
      </c>
      <c r="K19" s="20">
        <v>0</v>
      </c>
      <c r="L19" s="447">
        <f t="shared" si="1"/>
        <v>41324.051724137928</v>
      </c>
      <c r="M19" s="20">
        <v>9587180</v>
      </c>
      <c r="N19" s="20">
        <v>0</v>
      </c>
      <c r="O19" s="20">
        <v>0</v>
      </c>
      <c r="P19" s="20">
        <v>0</v>
      </c>
      <c r="Q19" s="20">
        <f t="shared" si="2"/>
        <v>9587180</v>
      </c>
    </row>
    <row r="20" spans="1:17" ht="15.75" x14ac:dyDescent="0.25">
      <c r="A20" s="19">
        <v>10</v>
      </c>
      <c r="B20" s="433" t="s">
        <v>912</v>
      </c>
      <c r="C20" s="440">
        <v>43156</v>
      </c>
      <c r="D20" s="20">
        <v>0</v>
      </c>
      <c r="E20" s="20">
        <v>0</v>
      </c>
      <c r="F20" s="20">
        <v>0</v>
      </c>
      <c r="G20" s="20">
        <f t="shared" si="0"/>
        <v>43156</v>
      </c>
      <c r="H20" s="439">
        <v>41634.478448275862</v>
      </c>
      <c r="I20" s="20">
        <v>0</v>
      </c>
      <c r="J20" s="20">
        <v>0</v>
      </c>
      <c r="K20" s="20">
        <v>0</v>
      </c>
      <c r="L20" s="447">
        <f t="shared" si="1"/>
        <v>41634.478448275862</v>
      </c>
      <c r="M20" s="20">
        <v>9659199</v>
      </c>
      <c r="N20" s="20">
        <v>0</v>
      </c>
      <c r="O20" s="20">
        <v>0</v>
      </c>
      <c r="P20" s="20">
        <v>0</v>
      </c>
      <c r="Q20" s="20">
        <f t="shared" si="2"/>
        <v>9659199</v>
      </c>
    </row>
    <row r="21" spans="1:17" ht="15.75" x14ac:dyDescent="0.25">
      <c r="A21" s="19">
        <v>11</v>
      </c>
      <c r="B21" s="433" t="s">
        <v>913</v>
      </c>
      <c r="C21" s="440">
        <v>51362</v>
      </c>
      <c r="D21" s="20">
        <v>0</v>
      </c>
      <c r="E21" s="20">
        <v>0</v>
      </c>
      <c r="F21" s="20">
        <v>0</v>
      </c>
      <c r="G21" s="20">
        <f t="shared" si="0"/>
        <v>51362</v>
      </c>
      <c r="H21" s="439">
        <v>49975.03017241379</v>
      </c>
      <c r="I21" s="20">
        <v>0</v>
      </c>
      <c r="J21" s="20">
        <v>0</v>
      </c>
      <c r="K21" s="20">
        <v>0</v>
      </c>
      <c r="L21" s="447">
        <f t="shared" si="1"/>
        <v>49975.03017241379</v>
      </c>
      <c r="M21" s="20">
        <v>11594207</v>
      </c>
      <c r="N21" s="20">
        <v>0</v>
      </c>
      <c r="O21" s="20">
        <v>0</v>
      </c>
      <c r="P21" s="20">
        <v>0</v>
      </c>
      <c r="Q21" s="20">
        <f t="shared" si="2"/>
        <v>11594207</v>
      </c>
    </row>
    <row r="22" spans="1:17" ht="15.75" x14ac:dyDescent="0.25">
      <c r="A22" s="19">
        <v>12</v>
      </c>
      <c r="B22" s="433" t="s">
        <v>914</v>
      </c>
      <c r="C22" s="440">
        <v>31551</v>
      </c>
      <c r="D22" s="20">
        <v>0</v>
      </c>
      <c r="E22" s="20">
        <v>0</v>
      </c>
      <c r="F22" s="20">
        <v>0</v>
      </c>
      <c r="G22" s="20">
        <f t="shared" si="0"/>
        <v>31551</v>
      </c>
      <c r="H22" s="439">
        <v>29748.073275862069</v>
      </c>
      <c r="I22" s="20">
        <v>0</v>
      </c>
      <c r="J22" s="20">
        <v>0</v>
      </c>
      <c r="K22" s="20">
        <v>0</v>
      </c>
      <c r="L22" s="447">
        <f t="shared" si="1"/>
        <v>29748.073275862069</v>
      </c>
      <c r="M22" s="20">
        <v>6901553</v>
      </c>
      <c r="N22" s="20">
        <v>0</v>
      </c>
      <c r="O22" s="20">
        <v>0</v>
      </c>
      <c r="P22" s="20">
        <v>0</v>
      </c>
      <c r="Q22" s="20">
        <f t="shared" si="2"/>
        <v>6901553</v>
      </c>
    </row>
    <row r="23" spans="1:17" ht="15.75" x14ac:dyDescent="0.25">
      <c r="A23" s="19">
        <v>13</v>
      </c>
      <c r="B23" s="433" t="s">
        <v>915</v>
      </c>
      <c r="C23" s="440">
        <v>21641</v>
      </c>
      <c r="D23" s="20">
        <v>0</v>
      </c>
      <c r="E23" s="20">
        <v>0</v>
      </c>
      <c r="F23" s="20">
        <v>0</v>
      </c>
      <c r="G23" s="20">
        <f t="shared" si="0"/>
        <v>21641</v>
      </c>
      <c r="H23" s="439">
        <v>20425.96551724138</v>
      </c>
      <c r="I23" s="20">
        <v>0</v>
      </c>
      <c r="J23" s="20">
        <v>0</v>
      </c>
      <c r="K23" s="20">
        <v>0</v>
      </c>
      <c r="L23" s="447">
        <f t="shared" si="1"/>
        <v>20425.96551724138</v>
      </c>
      <c r="M23" s="20">
        <v>4738824</v>
      </c>
      <c r="N23" s="20">
        <v>0</v>
      </c>
      <c r="O23" s="20">
        <v>0</v>
      </c>
      <c r="P23" s="20">
        <v>0</v>
      </c>
      <c r="Q23" s="20">
        <f t="shared" si="2"/>
        <v>4738824</v>
      </c>
    </row>
    <row r="24" spans="1:17" ht="15.75" x14ac:dyDescent="0.25">
      <c r="A24" s="19">
        <v>14</v>
      </c>
      <c r="B24" s="434" t="s">
        <v>916</v>
      </c>
      <c r="C24" s="440">
        <v>103644</v>
      </c>
      <c r="D24" s="20">
        <v>0</v>
      </c>
      <c r="E24" s="20">
        <v>0</v>
      </c>
      <c r="F24" s="20">
        <v>0</v>
      </c>
      <c r="G24" s="20">
        <f t="shared" si="0"/>
        <v>103644</v>
      </c>
      <c r="H24" s="439">
        <v>100440.41810344828</v>
      </c>
      <c r="I24" s="20">
        <v>0</v>
      </c>
      <c r="J24" s="20">
        <v>0</v>
      </c>
      <c r="K24" s="20">
        <v>0</v>
      </c>
      <c r="L24" s="447">
        <f t="shared" si="1"/>
        <v>100440.41810344828</v>
      </c>
      <c r="M24" s="20">
        <v>23302177</v>
      </c>
      <c r="N24" s="20">
        <v>0</v>
      </c>
      <c r="O24" s="20">
        <v>0</v>
      </c>
      <c r="P24" s="20">
        <v>0</v>
      </c>
      <c r="Q24" s="20">
        <f t="shared" si="2"/>
        <v>23302177</v>
      </c>
    </row>
    <row r="25" spans="1:17" s="380" customFormat="1" ht="15.75" x14ac:dyDescent="0.25">
      <c r="A25" s="378">
        <v>15</v>
      </c>
      <c r="B25" s="434" t="s">
        <v>917</v>
      </c>
      <c r="C25" s="440">
        <v>52369</v>
      </c>
      <c r="D25" s="20">
        <v>0</v>
      </c>
      <c r="E25" s="20">
        <v>0</v>
      </c>
      <c r="F25" s="20">
        <v>0</v>
      </c>
      <c r="G25" s="20">
        <f t="shared" si="0"/>
        <v>52369</v>
      </c>
      <c r="H25" s="439">
        <v>47164.806034482761</v>
      </c>
      <c r="I25" s="20">
        <v>0</v>
      </c>
      <c r="J25" s="20">
        <v>0</v>
      </c>
      <c r="K25" s="20">
        <v>0</v>
      </c>
      <c r="L25" s="447">
        <f t="shared" si="1"/>
        <v>47164.806034482761</v>
      </c>
      <c r="M25" s="20">
        <v>10942235</v>
      </c>
      <c r="N25" s="20">
        <v>0</v>
      </c>
      <c r="O25" s="20">
        <v>0</v>
      </c>
      <c r="P25" s="20">
        <v>0</v>
      </c>
      <c r="Q25" s="20">
        <f t="shared" si="2"/>
        <v>10942235</v>
      </c>
    </row>
    <row r="26" spans="1:17" s="380" customFormat="1" ht="15.75" x14ac:dyDescent="0.25">
      <c r="A26" s="378">
        <v>16</v>
      </c>
      <c r="B26" s="434" t="s">
        <v>918</v>
      </c>
      <c r="C26" s="441">
        <v>27145</v>
      </c>
      <c r="D26" s="20">
        <v>0</v>
      </c>
      <c r="E26" s="20">
        <v>0</v>
      </c>
      <c r="F26" s="20">
        <v>0</v>
      </c>
      <c r="G26" s="20">
        <f t="shared" si="0"/>
        <v>27145</v>
      </c>
      <c r="H26" s="439">
        <v>24453.189655172413</v>
      </c>
      <c r="I26" s="20">
        <v>0</v>
      </c>
      <c r="J26" s="20">
        <v>0</v>
      </c>
      <c r="K26" s="20">
        <v>0</v>
      </c>
      <c r="L26" s="447">
        <f t="shared" si="1"/>
        <v>24453.189655172413</v>
      </c>
      <c r="M26" s="20">
        <v>5673140</v>
      </c>
      <c r="N26" s="20">
        <v>0</v>
      </c>
      <c r="O26" s="20">
        <v>0</v>
      </c>
      <c r="P26" s="20">
        <v>0</v>
      </c>
      <c r="Q26" s="20">
        <f t="shared" si="2"/>
        <v>5673140</v>
      </c>
    </row>
    <row r="27" spans="1:17" s="380" customFormat="1" ht="15.75" x14ac:dyDescent="0.25">
      <c r="A27" s="378">
        <v>17</v>
      </c>
      <c r="B27" s="434" t="s">
        <v>919</v>
      </c>
      <c r="C27" s="440">
        <v>41392</v>
      </c>
      <c r="D27" s="20">
        <v>0</v>
      </c>
      <c r="E27" s="20">
        <v>0</v>
      </c>
      <c r="F27" s="20">
        <v>0</v>
      </c>
      <c r="G27" s="20">
        <f t="shared" si="0"/>
        <v>41392</v>
      </c>
      <c r="H27" s="439">
        <v>39582.46982758621</v>
      </c>
      <c r="I27" s="20">
        <v>0</v>
      </c>
      <c r="J27" s="20">
        <v>0</v>
      </c>
      <c r="K27" s="20">
        <v>0</v>
      </c>
      <c r="L27" s="447">
        <f t="shared" si="1"/>
        <v>39582.46982758621</v>
      </c>
      <c r="M27" s="20">
        <v>9183133</v>
      </c>
      <c r="N27" s="20">
        <v>0</v>
      </c>
      <c r="O27" s="20">
        <v>0</v>
      </c>
      <c r="P27" s="20">
        <v>0</v>
      </c>
      <c r="Q27" s="20">
        <f t="shared" si="2"/>
        <v>9183133</v>
      </c>
    </row>
    <row r="28" spans="1:17" s="380" customFormat="1" ht="15.75" x14ac:dyDescent="0.25">
      <c r="A28" s="378">
        <v>18</v>
      </c>
      <c r="B28" s="434" t="s">
        <v>920</v>
      </c>
      <c r="C28" s="440">
        <v>21956</v>
      </c>
      <c r="D28" s="20">
        <v>0</v>
      </c>
      <c r="E28" s="20">
        <v>0</v>
      </c>
      <c r="F28" s="20">
        <v>0</v>
      </c>
      <c r="G28" s="20">
        <f t="shared" si="0"/>
        <v>21956</v>
      </c>
      <c r="H28" s="439">
        <v>20972.349137931036</v>
      </c>
      <c r="I28" s="20">
        <v>0</v>
      </c>
      <c r="J28" s="20">
        <v>0</v>
      </c>
      <c r="K28" s="20">
        <v>0</v>
      </c>
      <c r="L28" s="447">
        <f t="shared" si="1"/>
        <v>20972.349137931036</v>
      </c>
      <c r="M28" s="20">
        <v>4865585</v>
      </c>
      <c r="N28" s="20">
        <v>0</v>
      </c>
      <c r="O28" s="20">
        <v>0</v>
      </c>
      <c r="P28" s="20">
        <v>0</v>
      </c>
      <c r="Q28" s="20">
        <f t="shared" si="2"/>
        <v>4865585</v>
      </c>
    </row>
    <row r="29" spans="1:17" s="380" customFormat="1" ht="15.75" x14ac:dyDescent="0.25">
      <c r="A29" s="378">
        <v>19</v>
      </c>
      <c r="B29" s="434" t="s">
        <v>921</v>
      </c>
      <c r="C29" s="440">
        <v>21236</v>
      </c>
      <c r="D29" s="20">
        <v>0</v>
      </c>
      <c r="E29" s="20">
        <v>0</v>
      </c>
      <c r="F29" s="20">
        <v>0</v>
      </c>
      <c r="G29" s="20">
        <f t="shared" si="0"/>
        <v>21236</v>
      </c>
      <c r="H29" s="439">
        <v>18831.870689655174</v>
      </c>
      <c r="I29" s="20">
        <v>0</v>
      </c>
      <c r="J29" s="20">
        <v>0</v>
      </c>
      <c r="K29" s="20">
        <v>0</v>
      </c>
      <c r="L29" s="447">
        <f t="shared" si="1"/>
        <v>18831.870689655174</v>
      </c>
      <c r="M29" s="20">
        <v>4368994</v>
      </c>
      <c r="N29" s="20">
        <v>0</v>
      </c>
      <c r="O29" s="20">
        <v>0</v>
      </c>
      <c r="P29" s="20">
        <v>0</v>
      </c>
      <c r="Q29" s="20">
        <f t="shared" si="2"/>
        <v>4368994</v>
      </c>
    </row>
    <row r="30" spans="1:17" s="380" customFormat="1" ht="15.75" x14ac:dyDescent="0.25">
      <c r="A30" s="378">
        <v>20</v>
      </c>
      <c r="B30" s="434" t="s">
        <v>922</v>
      </c>
      <c r="C30" s="440">
        <v>59371</v>
      </c>
      <c r="D30" s="20">
        <v>160</v>
      </c>
      <c r="E30" s="20">
        <v>0</v>
      </c>
      <c r="F30" s="20">
        <v>0</v>
      </c>
      <c r="G30" s="20">
        <f t="shared" si="0"/>
        <v>59531</v>
      </c>
      <c r="H30" s="439">
        <v>53826</v>
      </c>
      <c r="I30" s="20">
        <v>90</v>
      </c>
      <c r="J30" s="20">
        <v>0</v>
      </c>
      <c r="K30" s="20">
        <v>0</v>
      </c>
      <c r="L30" s="447">
        <f t="shared" si="1"/>
        <v>53916</v>
      </c>
      <c r="M30" s="20">
        <v>12492831</v>
      </c>
      <c r="N30" s="20">
        <v>15778</v>
      </c>
      <c r="O30" s="20">
        <v>0</v>
      </c>
      <c r="P30" s="20">
        <v>0</v>
      </c>
      <c r="Q30" s="20">
        <f t="shared" si="2"/>
        <v>12508609</v>
      </c>
    </row>
    <row r="31" spans="1:17" ht="15.75" x14ac:dyDescent="0.25">
      <c r="A31" s="378">
        <v>21</v>
      </c>
      <c r="B31" s="434" t="s">
        <v>923</v>
      </c>
      <c r="C31" s="440">
        <v>41641</v>
      </c>
      <c r="D31" s="20">
        <v>0</v>
      </c>
      <c r="E31" s="20">
        <v>0</v>
      </c>
      <c r="F31" s="20">
        <v>0</v>
      </c>
      <c r="G31" s="20">
        <f t="shared" si="0"/>
        <v>41641</v>
      </c>
      <c r="H31" s="439">
        <v>39856.827586206899</v>
      </c>
      <c r="I31" s="20">
        <v>0</v>
      </c>
      <c r="J31" s="20">
        <v>0</v>
      </c>
      <c r="K31" s="20">
        <v>0</v>
      </c>
      <c r="L31" s="447">
        <f t="shared" si="1"/>
        <v>39856.827586206899</v>
      </c>
      <c r="M31" s="20">
        <v>9246784</v>
      </c>
      <c r="N31" s="20">
        <v>0</v>
      </c>
      <c r="O31" s="20">
        <v>0</v>
      </c>
      <c r="P31" s="20">
        <v>0</v>
      </c>
      <c r="Q31" s="20">
        <f t="shared" si="2"/>
        <v>9246784</v>
      </c>
    </row>
    <row r="32" spans="1:17" ht="15.75" x14ac:dyDescent="0.25">
      <c r="A32" s="378">
        <v>22</v>
      </c>
      <c r="B32" s="434" t="s">
        <v>924</v>
      </c>
      <c r="C32" s="440">
        <v>40164</v>
      </c>
      <c r="D32" s="20">
        <v>0</v>
      </c>
      <c r="E32" s="20">
        <v>0</v>
      </c>
      <c r="F32" s="20">
        <v>0</v>
      </c>
      <c r="G32" s="20">
        <f t="shared" si="0"/>
        <v>40164</v>
      </c>
      <c r="H32" s="439">
        <v>39841.943965517239</v>
      </c>
      <c r="I32" s="20">
        <v>0</v>
      </c>
      <c r="J32" s="20">
        <v>0</v>
      </c>
      <c r="K32" s="20">
        <v>0</v>
      </c>
      <c r="L32" s="447">
        <f t="shared" si="1"/>
        <v>39841.943965517239</v>
      </c>
      <c r="M32" s="20">
        <v>9243331</v>
      </c>
      <c r="N32" s="20">
        <v>0</v>
      </c>
      <c r="O32" s="20">
        <v>0</v>
      </c>
      <c r="P32" s="20"/>
      <c r="Q32" s="20">
        <f t="shared" si="2"/>
        <v>9243331</v>
      </c>
    </row>
    <row r="33" spans="1:18" x14ac:dyDescent="0.2">
      <c r="A33" s="3" t="s">
        <v>18</v>
      </c>
      <c r="B33" s="20"/>
      <c r="C33" s="20">
        <f>SUM(C11:C32)</f>
        <v>883611</v>
      </c>
      <c r="D33" s="20">
        <f t="shared" ref="D33:Q33" si="3">SUM(D11:D32)</f>
        <v>259</v>
      </c>
      <c r="E33" s="20">
        <f t="shared" si="3"/>
        <v>2934</v>
      </c>
      <c r="F33" s="20">
        <f t="shared" si="3"/>
        <v>0</v>
      </c>
      <c r="G33" s="20">
        <f t="shared" si="3"/>
        <v>886804</v>
      </c>
      <c r="H33" s="447">
        <f t="shared" si="3"/>
        <v>827142.43965517241</v>
      </c>
      <c r="I33" s="20">
        <f t="shared" si="3"/>
        <v>164</v>
      </c>
      <c r="J33" s="447">
        <f t="shared" si="3"/>
        <v>2237.8083333333334</v>
      </c>
      <c r="K33" s="20">
        <f t="shared" si="3"/>
        <v>0</v>
      </c>
      <c r="L33" s="447">
        <f t="shared" si="3"/>
        <v>829544.24798850575</v>
      </c>
      <c r="M33" s="20">
        <f t="shared" si="3"/>
        <v>191906183</v>
      </c>
      <c r="N33" s="20">
        <f t="shared" si="3"/>
        <v>28774</v>
      </c>
      <c r="O33" s="20">
        <f t="shared" si="3"/>
        <v>537074</v>
      </c>
      <c r="P33" s="20">
        <f t="shared" si="3"/>
        <v>0</v>
      </c>
      <c r="Q33" s="20">
        <f t="shared" si="3"/>
        <v>192472031</v>
      </c>
    </row>
    <row r="34" spans="1:18" x14ac:dyDescent="0.2">
      <c r="A34" s="69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18" x14ac:dyDescent="0.2">
      <c r="A35" s="11" t="s">
        <v>8</v>
      </c>
      <c r="B35"/>
      <c r="C35"/>
      <c r="D35"/>
    </row>
    <row r="36" spans="1:18" x14ac:dyDescent="0.2">
      <c r="A36" t="s">
        <v>9</v>
      </c>
      <c r="B36"/>
      <c r="C36"/>
      <c r="D36"/>
    </row>
    <row r="37" spans="1:18" x14ac:dyDescent="0.2">
      <c r="A37" t="s">
        <v>10</v>
      </c>
      <c r="B37"/>
      <c r="C37"/>
      <c r="D37"/>
      <c r="I37" s="12"/>
      <c r="J37" s="12"/>
      <c r="K37" s="12"/>
      <c r="L37" s="12"/>
    </row>
    <row r="38" spans="1:18" customFormat="1" x14ac:dyDescent="0.2">
      <c r="A38" s="16" t="s">
        <v>429</v>
      </c>
      <c r="J38" s="12"/>
      <c r="K38" s="12"/>
      <c r="L38" s="12"/>
    </row>
    <row r="39" spans="1:18" customFormat="1" x14ac:dyDescent="0.2">
      <c r="C39" s="16" t="s">
        <v>430</v>
      </c>
      <c r="E39" s="13"/>
      <c r="F39" s="13"/>
      <c r="G39" s="13"/>
      <c r="H39" s="13"/>
      <c r="I39" s="13"/>
      <c r="J39" s="13"/>
      <c r="K39" s="13"/>
      <c r="L39" s="13"/>
      <c r="M39" s="13"/>
    </row>
    <row r="40" spans="1:18" x14ac:dyDescent="0.2">
      <c r="A40" s="15" t="s">
        <v>12</v>
      </c>
      <c r="B40" s="15"/>
      <c r="C40" s="15"/>
      <c r="D40" s="15"/>
      <c r="E40" s="15"/>
      <c r="F40" s="15"/>
      <c r="G40" s="15"/>
      <c r="I40" s="15"/>
      <c r="O40" s="698"/>
      <c r="P40" s="698"/>
      <c r="Q40" s="698"/>
    </row>
    <row r="41" spans="1:18" ht="12.75" customHeight="1" x14ac:dyDescent="0.2">
      <c r="A41" s="698"/>
      <c r="B41" s="698"/>
      <c r="C41" s="698"/>
      <c r="D41" s="698"/>
      <c r="E41" s="698"/>
      <c r="F41" s="698"/>
      <c r="G41" s="698"/>
      <c r="H41" s="698"/>
      <c r="I41" s="698"/>
      <c r="J41" s="698"/>
      <c r="K41" s="698"/>
      <c r="L41" s="698"/>
      <c r="M41" s="698"/>
      <c r="N41" s="698"/>
      <c r="O41" s="698"/>
      <c r="P41" s="698"/>
      <c r="Q41" s="698"/>
    </row>
    <row r="42" spans="1:18" x14ac:dyDescent="0.2">
      <c r="A42" s="698"/>
      <c r="B42" s="698"/>
      <c r="C42" s="698"/>
      <c r="D42" s="698"/>
      <c r="E42" s="698"/>
      <c r="F42" s="698"/>
      <c r="G42" s="698"/>
      <c r="H42" s="698"/>
      <c r="I42" s="698"/>
      <c r="J42" s="698"/>
      <c r="K42" s="698"/>
      <c r="L42" s="698"/>
      <c r="M42" s="953" t="s">
        <v>1034</v>
      </c>
      <c r="N42" s="953"/>
      <c r="O42" s="953"/>
      <c r="P42" s="953"/>
      <c r="Q42" s="953"/>
      <c r="R42" s="698"/>
    </row>
    <row r="43" spans="1:18" x14ac:dyDescent="0.2">
      <c r="A43" s="15"/>
      <c r="B43" s="15"/>
      <c r="C43" s="15"/>
      <c r="D43" s="15"/>
      <c r="E43" s="15"/>
      <c r="F43" s="15"/>
      <c r="G43" s="703"/>
      <c r="H43" s="703"/>
      <c r="I43" s="703"/>
      <c r="J43" s="703"/>
      <c r="K43" s="703"/>
      <c r="L43" s="703"/>
      <c r="M43" s="953"/>
      <c r="N43" s="953"/>
      <c r="O43" s="953"/>
      <c r="P43" s="953"/>
      <c r="Q43" s="953"/>
      <c r="R43" s="703"/>
    </row>
    <row r="44" spans="1:18" ht="24" customHeight="1" x14ac:dyDescent="0.2">
      <c r="A44" s="1046"/>
      <c r="B44" s="1046"/>
      <c r="C44" s="1046"/>
      <c r="D44" s="1046"/>
      <c r="E44" s="1046"/>
      <c r="F44" s="1046"/>
      <c r="G44" s="1046"/>
      <c r="H44" s="1046"/>
      <c r="I44" s="1046"/>
      <c r="J44" s="1046"/>
      <c r="K44" s="1046"/>
      <c r="L44" s="1046"/>
      <c r="M44" s="953"/>
      <c r="N44" s="953"/>
      <c r="O44" s="953"/>
      <c r="P44" s="953"/>
      <c r="Q44" s="953"/>
    </row>
  </sheetData>
  <mergeCells count="13">
    <mergeCell ref="M42:Q44"/>
    <mergeCell ref="A5:O5"/>
    <mergeCell ref="A44:L44"/>
    <mergeCell ref="O1:Q1"/>
    <mergeCell ref="A2:L2"/>
    <mergeCell ref="A3:L3"/>
    <mergeCell ref="A8:A9"/>
    <mergeCell ref="B8:B9"/>
    <mergeCell ref="C8:G8"/>
    <mergeCell ref="H8:L8"/>
    <mergeCell ref="M8:Q8"/>
    <mergeCell ref="A7:B7"/>
    <mergeCell ref="N7:Q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opLeftCell="A13" zoomScaleSheetLayoutView="80" workbookViewId="0">
      <selection activeCell="Q27" sqref="Q27"/>
    </sheetView>
  </sheetViews>
  <sheetFormatPr defaultRowHeight="12.75" x14ac:dyDescent="0.2"/>
  <cols>
    <col min="1" max="1" width="7.140625" style="16" customWidth="1"/>
    <col min="2" max="2" width="14.140625" style="16" customWidth="1"/>
    <col min="3" max="3" width="9.5703125" style="16" customWidth="1"/>
    <col min="4" max="4" width="9.28515625" style="16" customWidth="1"/>
    <col min="5" max="6" width="9.140625" style="16"/>
    <col min="7" max="7" width="10.85546875" style="16" customWidth="1"/>
    <col min="8" max="8" width="10.28515625" style="16" customWidth="1"/>
    <col min="9" max="9" width="10.85546875" style="16" customWidth="1"/>
    <col min="10" max="10" width="10.28515625" style="16" customWidth="1"/>
    <col min="11" max="11" width="11.28515625" style="16" customWidth="1"/>
    <col min="12" max="12" width="11.7109375" style="16" customWidth="1"/>
    <col min="13" max="13" width="9.7109375" style="16" customWidth="1"/>
    <col min="14" max="14" width="8.7109375" style="16" customWidth="1"/>
    <col min="15" max="15" width="8.85546875" style="16" customWidth="1"/>
    <col min="16" max="16" width="9.140625" style="16"/>
    <col min="17" max="17" width="11" style="16" customWidth="1"/>
    <col min="18" max="18" width="9.140625" style="16" hidden="1" customWidth="1"/>
    <col min="19" max="16384" width="9.140625" style="16"/>
  </cols>
  <sheetData>
    <row r="1" spans="1:19" customFormat="1" ht="12.75" customHeight="1" x14ac:dyDescent="0.2"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940" t="s">
        <v>60</v>
      </c>
      <c r="P1" s="940"/>
      <c r="Q1" s="940"/>
    </row>
    <row r="2" spans="1:19" customFormat="1" ht="15.75" x14ac:dyDescent="0.25">
      <c r="A2" s="941" t="s">
        <v>0</v>
      </c>
      <c r="B2" s="941"/>
      <c r="C2" s="941"/>
      <c r="D2" s="941"/>
      <c r="E2" s="941"/>
      <c r="F2" s="941"/>
      <c r="G2" s="941"/>
      <c r="H2" s="941"/>
      <c r="I2" s="941"/>
      <c r="J2" s="941"/>
      <c r="K2" s="941"/>
      <c r="L2" s="941"/>
      <c r="M2" s="41"/>
      <c r="N2" s="41"/>
      <c r="O2" s="41"/>
      <c r="P2" s="41"/>
    </row>
    <row r="3" spans="1:19" customFormat="1" ht="20.25" x14ac:dyDescent="0.3">
      <c r="A3" s="942" t="s">
        <v>747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40"/>
      <c r="N3" s="40"/>
      <c r="O3" s="40"/>
      <c r="P3" s="40"/>
    </row>
    <row r="4" spans="1:19" customFormat="1" ht="11.25" customHeight="1" x14ac:dyDescent="0.2"/>
    <row r="5" spans="1:19" customFormat="1" ht="15.75" x14ac:dyDescent="0.25">
      <c r="A5" s="1045" t="s">
        <v>804</v>
      </c>
      <c r="B5" s="1045"/>
      <c r="C5" s="1045"/>
      <c r="D5" s="1045"/>
      <c r="E5" s="1045"/>
      <c r="F5" s="1045"/>
      <c r="G5" s="1045"/>
      <c r="H5" s="1045"/>
      <c r="I5" s="1045"/>
      <c r="J5" s="1045"/>
      <c r="K5" s="1045"/>
      <c r="L5" s="1045"/>
      <c r="M5" s="16"/>
      <c r="N5" s="16"/>
      <c r="O5" s="16"/>
      <c r="P5" s="16"/>
    </row>
    <row r="7" spans="1:19" ht="12.6" customHeight="1" x14ac:dyDescent="0.2">
      <c r="A7" s="944" t="s">
        <v>159</v>
      </c>
      <c r="B7" s="944"/>
      <c r="N7" s="1033" t="s">
        <v>1030</v>
      </c>
      <c r="O7" s="1033"/>
      <c r="P7" s="1033"/>
      <c r="Q7" s="1033"/>
      <c r="R7" s="1033"/>
    </row>
    <row r="8" spans="1:19" s="15" customFormat="1" ht="29.45" customHeight="1" x14ac:dyDescent="0.2">
      <c r="A8" s="933" t="s">
        <v>2</v>
      </c>
      <c r="B8" s="933" t="s">
        <v>3</v>
      </c>
      <c r="C8" s="938" t="s">
        <v>766</v>
      </c>
      <c r="D8" s="938"/>
      <c r="E8" s="938"/>
      <c r="F8" s="938"/>
      <c r="G8" s="938"/>
      <c r="H8" s="918" t="s">
        <v>636</v>
      </c>
      <c r="I8" s="938"/>
      <c r="J8" s="938"/>
      <c r="K8" s="938"/>
      <c r="L8" s="938"/>
      <c r="M8" s="915" t="s">
        <v>108</v>
      </c>
      <c r="N8" s="1047"/>
      <c r="O8" s="1047"/>
      <c r="P8" s="1047"/>
      <c r="Q8" s="916"/>
    </row>
    <row r="9" spans="1:19" s="15" customFormat="1" ht="38.25" x14ac:dyDescent="0.2">
      <c r="A9" s="933"/>
      <c r="B9" s="933"/>
      <c r="C9" s="5" t="s">
        <v>210</v>
      </c>
      <c r="D9" s="5" t="s">
        <v>211</v>
      </c>
      <c r="E9" s="5" t="s">
        <v>356</v>
      </c>
      <c r="F9" s="7" t="s">
        <v>217</v>
      </c>
      <c r="G9" s="7" t="s">
        <v>113</v>
      </c>
      <c r="H9" s="5" t="s">
        <v>210</v>
      </c>
      <c r="I9" s="5" t="s">
        <v>211</v>
      </c>
      <c r="J9" s="5" t="s">
        <v>356</v>
      </c>
      <c r="K9" s="5" t="s">
        <v>217</v>
      </c>
      <c r="L9" s="5" t="s">
        <v>114</v>
      </c>
      <c r="M9" s="5" t="s">
        <v>210</v>
      </c>
      <c r="N9" s="5" t="s">
        <v>211</v>
      </c>
      <c r="O9" s="5" t="s">
        <v>356</v>
      </c>
      <c r="P9" s="7" t="s">
        <v>217</v>
      </c>
      <c r="Q9" s="5" t="s">
        <v>115</v>
      </c>
      <c r="R9" s="28"/>
      <c r="S9" s="29"/>
    </row>
    <row r="10" spans="1:19" s="15" customFormat="1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7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3">
        <v>14</v>
      </c>
      <c r="O10" s="1">
        <v>15</v>
      </c>
      <c r="P10" s="5">
        <v>16</v>
      </c>
      <c r="Q10" s="5">
        <v>17</v>
      </c>
    </row>
    <row r="11" spans="1:19" x14ac:dyDescent="0.2">
      <c r="A11" s="19">
        <v>1</v>
      </c>
      <c r="B11" s="430" t="s">
        <v>903</v>
      </c>
      <c r="C11" s="20">
        <v>21010</v>
      </c>
      <c r="D11" s="20">
        <v>0</v>
      </c>
      <c r="E11" s="20">
        <v>0</v>
      </c>
      <c r="F11" s="20">
        <v>0</v>
      </c>
      <c r="G11" s="26">
        <f>C11+D11+E11+F11</f>
        <v>21010</v>
      </c>
      <c r="H11" s="439">
        <v>20919.439655172413</v>
      </c>
      <c r="I11" s="20">
        <v>0</v>
      </c>
      <c r="J11" s="20">
        <v>0</v>
      </c>
      <c r="K11" s="20">
        <v>0</v>
      </c>
      <c r="L11" s="447">
        <f>SUM(H11:K11)</f>
        <v>20919.439655172413</v>
      </c>
      <c r="M11" s="20">
        <v>4853310</v>
      </c>
      <c r="N11" s="435"/>
      <c r="O11" s="435">
        <v>0</v>
      </c>
      <c r="P11" s="435">
        <v>0</v>
      </c>
      <c r="Q11" s="20">
        <f>SUM(M11:P11)</f>
        <v>4853310</v>
      </c>
    </row>
    <row r="12" spans="1:19" x14ac:dyDescent="0.2">
      <c r="A12" s="19">
        <v>2</v>
      </c>
      <c r="B12" s="430" t="s">
        <v>904</v>
      </c>
      <c r="C12" s="20">
        <v>23431</v>
      </c>
      <c r="D12" s="20">
        <v>0</v>
      </c>
      <c r="E12" s="20">
        <v>0</v>
      </c>
      <c r="F12" s="20">
        <v>0</v>
      </c>
      <c r="G12" s="26">
        <f>C12+D12+E12+F12</f>
        <v>23431</v>
      </c>
      <c r="H12" s="439">
        <v>21146.206896551725</v>
      </c>
      <c r="I12" s="20">
        <v>0</v>
      </c>
      <c r="J12" s="20">
        <v>0</v>
      </c>
      <c r="K12" s="20">
        <v>0</v>
      </c>
      <c r="L12" s="447">
        <f t="shared" ref="L12:L32" si="0">SUM(H12:K12)</f>
        <v>21146.206896551725</v>
      </c>
      <c r="M12" s="20">
        <v>4905920</v>
      </c>
      <c r="N12" s="435"/>
      <c r="O12" s="435">
        <v>0</v>
      </c>
      <c r="P12" s="435">
        <v>0</v>
      </c>
      <c r="Q12" s="20">
        <f t="shared" ref="Q12:Q32" si="1">SUM(M12:P12)</f>
        <v>4905920</v>
      </c>
    </row>
    <row r="13" spans="1:19" x14ac:dyDescent="0.2">
      <c r="A13" s="19">
        <v>3</v>
      </c>
      <c r="B13" s="430" t="s">
        <v>905</v>
      </c>
      <c r="C13" s="20">
        <v>9043</v>
      </c>
      <c r="D13" s="20">
        <v>0</v>
      </c>
      <c r="E13" s="20">
        <v>0</v>
      </c>
      <c r="F13" s="20">
        <v>0</v>
      </c>
      <c r="G13" s="26">
        <f>C13+D13+E13+F13</f>
        <v>9043</v>
      </c>
      <c r="H13" s="439">
        <v>6888.8663793103451</v>
      </c>
      <c r="I13" s="20">
        <v>0</v>
      </c>
      <c r="J13" s="20">
        <v>0</v>
      </c>
      <c r="K13" s="20">
        <v>0</v>
      </c>
      <c r="L13" s="447">
        <f t="shared" si="0"/>
        <v>6888.8663793103451</v>
      </c>
      <c r="M13" s="20">
        <v>1598217</v>
      </c>
      <c r="N13" s="435"/>
      <c r="O13" s="435">
        <v>0</v>
      </c>
      <c r="P13" s="435">
        <v>0</v>
      </c>
      <c r="Q13" s="20">
        <f t="shared" si="1"/>
        <v>1598217</v>
      </c>
    </row>
    <row r="14" spans="1:19" x14ac:dyDescent="0.2">
      <c r="A14" s="19">
        <v>4</v>
      </c>
      <c r="B14" s="430" t="s">
        <v>906</v>
      </c>
      <c r="C14" s="20">
        <v>26487</v>
      </c>
      <c r="D14" s="20">
        <v>0</v>
      </c>
      <c r="E14" s="445">
        <v>0</v>
      </c>
      <c r="F14" s="20">
        <v>0</v>
      </c>
      <c r="G14" s="26">
        <f t="shared" ref="G14:G25" si="2">C14+D14+E14+F14</f>
        <v>26487</v>
      </c>
      <c r="H14" s="439">
        <v>24479.112068965518</v>
      </c>
      <c r="I14" s="20">
        <v>0</v>
      </c>
      <c r="J14" s="20">
        <v>0</v>
      </c>
      <c r="K14" s="20">
        <v>0</v>
      </c>
      <c r="L14" s="447">
        <f t="shared" si="0"/>
        <v>24479.112068965518</v>
      </c>
      <c r="M14" s="20">
        <v>5679154</v>
      </c>
      <c r="N14" s="435"/>
      <c r="O14" s="435">
        <v>0</v>
      </c>
      <c r="P14" s="435">
        <v>0</v>
      </c>
      <c r="Q14" s="20">
        <f t="shared" si="1"/>
        <v>5679154</v>
      </c>
    </row>
    <row r="15" spans="1:19" x14ac:dyDescent="0.2">
      <c r="A15" s="19">
        <v>5</v>
      </c>
      <c r="B15" s="430" t="s">
        <v>907</v>
      </c>
      <c r="C15" s="20">
        <v>26686</v>
      </c>
      <c r="D15" s="20">
        <v>0</v>
      </c>
      <c r="E15" s="445">
        <v>0</v>
      </c>
      <c r="F15" s="20">
        <v>0</v>
      </c>
      <c r="G15" s="26">
        <f t="shared" si="2"/>
        <v>26686</v>
      </c>
      <c r="H15" s="439">
        <v>26136.181034482757</v>
      </c>
      <c r="I15" s="20">
        <v>0</v>
      </c>
      <c r="J15" s="20">
        <v>0</v>
      </c>
      <c r="K15" s="20">
        <v>0</v>
      </c>
      <c r="L15" s="447">
        <f t="shared" si="0"/>
        <v>26136.181034482757</v>
      </c>
      <c r="M15" s="20">
        <v>6063594</v>
      </c>
      <c r="N15" s="435"/>
      <c r="O15" s="435">
        <v>0</v>
      </c>
      <c r="P15" s="435">
        <v>0</v>
      </c>
      <c r="Q15" s="20">
        <f t="shared" si="1"/>
        <v>6063594</v>
      </c>
    </row>
    <row r="16" spans="1:19" x14ac:dyDescent="0.2">
      <c r="A16" s="19">
        <v>6</v>
      </c>
      <c r="B16" s="430" t="s">
        <v>908</v>
      </c>
      <c r="C16" s="20">
        <v>32286</v>
      </c>
      <c r="D16" s="20">
        <v>0</v>
      </c>
      <c r="E16" s="445">
        <v>0</v>
      </c>
      <c r="F16" s="20">
        <v>0</v>
      </c>
      <c r="G16" s="26">
        <f t="shared" si="2"/>
        <v>32286</v>
      </c>
      <c r="H16" s="444">
        <v>29886.28448275862</v>
      </c>
      <c r="I16" s="20">
        <v>0</v>
      </c>
      <c r="J16" s="20">
        <v>0</v>
      </c>
      <c r="K16" s="20">
        <v>0</v>
      </c>
      <c r="L16" s="447">
        <f t="shared" si="0"/>
        <v>29886.28448275862</v>
      </c>
      <c r="M16" s="20">
        <v>6933618</v>
      </c>
      <c r="N16" s="435"/>
      <c r="O16" s="435">
        <v>0</v>
      </c>
      <c r="P16" s="435">
        <v>0</v>
      </c>
      <c r="Q16" s="20">
        <f t="shared" si="1"/>
        <v>6933618</v>
      </c>
    </row>
    <row r="17" spans="1:17" x14ac:dyDescent="0.2">
      <c r="A17" s="19">
        <v>7</v>
      </c>
      <c r="B17" s="430" t="s">
        <v>909</v>
      </c>
      <c r="C17" s="20">
        <v>36441</v>
      </c>
      <c r="D17" s="20">
        <v>0</v>
      </c>
      <c r="E17" s="20">
        <v>0</v>
      </c>
      <c r="F17" s="20">
        <v>0</v>
      </c>
      <c r="G17" s="26">
        <f t="shared" si="2"/>
        <v>36441</v>
      </c>
      <c r="H17" s="439">
        <v>34426.633620689652</v>
      </c>
      <c r="I17" s="20">
        <v>0</v>
      </c>
      <c r="J17" s="20">
        <v>0</v>
      </c>
      <c r="K17" s="20">
        <v>0</v>
      </c>
      <c r="L17" s="447">
        <f t="shared" si="0"/>
        <v>34426.633620689652</v>
      </c>
      <c r="M17" s="20">
        <v>7986979</v>
      </c>
      <c r="N17" s="435"/>
      <c r="O17" s="435">
        <v>0</v>
      </c>
      <c r="P17" s="435">
        <v>0</v>
      </c>
      <c r="Q17" s="20">
        <f t="shared" si="1"/>
        <v>7986979</v>
      </c>
    </row>
    <row r="18" spans="1:17" x14ac:dyDescent="0.2">
      <c r="A18" s="19">
        <v>8</v>
      </c>
      <c r="B18" s="431" t="s">
        <v>910</v>
      </c>
      <c r="C18" s="20">
        <v>13496</v>
      </c>
      <c r="D18" s="20">
        <v>0</v>
      </c>
      <c r="E18" s="20">
        <v>0</v>
      </c>
      <c r="F18" s="20">
        <v>0</v>
      </c>
      <c r="G18" s="26">
        <f t="shared" si="2"/>
        <v>13496</v>
      </c>
      <c r="H18" s="439">
        <v>11894.491379310344</v>
      </c>
      <c r="I18" s="20">
        <v>0</v>
      </c>
      <c r="J18" s="20">
        <v>0</v>
      </c>
      <c r="K18" s="20">
        <v>0</v>
      </c>
      <c r="L18" s="447">
        <f t="shared" si="0"/>
        <v>11894.491379310344</v>
      </c>
      <c r="M18" s="20">
        <v>2759522</v>
      </c>
      <c r="N18" s="435"/>
      <c r="O18" s="435">
        <v>0</v>
      </c>
      <c r="P18" s="435">
        <v>0</v>
      </c>
      <c r="Q18" s="20">
        <f t="shared" si="1"/>
        <v>2759522</v>
      </c>
    </row>
    <row r="19" spans="1:17" ht="14.25" x14ac:dyDescent="0.2">
      <c r="A19" s="19">
        <v>9</v>
      </c>
      <c r="B19" s="432" t="s">
        <v>911</v>
      </c>
      <c r="C19" s="20">
        <v>31566</v>
      </c>
      <c r="D19" s="20">
        <v>0</v>
      </c>
      <c r="E19" s="20">
        <v>0</v>
      </c>
      <c r="F19" s="20">
        <v>0</v>
      </c>
      <c r="G19" s="26">
        <f t="shared" si="2"/>
        <v>31566</v>
      </c>
      <c r="H19" s="439">
        <v>29757.905172413793</v>
      </c>
      <c r="I19" s="20">
        <v>0</v>
      </c>
      <c r="J19" s="20">
        <v>0</v>
      </c>
      <c r="K19" s="20">
        <v>0</v>
      </c>
      <c r="L19" s="447">
        <f t="shared" si="0"/>
        <v>29757.905172413793</v>
      </c>
      <c r="M19" s="20">
        <v>6903834</v>
      </c>
      <c r="N19" s="435"/>
      <c r="O19" s="435">
        <v>0</v>
      </c>
      <c r="P19" s="435">
        <v>0</v>
      </c>
      <c r="Q19" s="20">
        <f t="shared" si="1"/>
        <v>6903834</v>
      </c>
    </row>
    <row r="20" spans="1:17" ht="14.25" x14ac:dyDescent="0.2">
      <c r="A20" s="19">
        <v>10</v>
      </c>
      <c r="B20" s="433" t="s">
        <v>912</v>
      </c>
      <c r="C20" s="20">
        <v>30134</v>
      </c>
      <c r="D20" s="20">
        <v>0</v>
      </c>
      <c r="E20" s="20">
        <v>0</v>
      </c>
      <c r="F20" s="20">
        <v>0</v>
      </c>
      <c r="G20" s="26">
        <f t="shared" si="2"/>
        <v>30134</v>
      </c>
      <c r="H20" s="439">
        <v>38869</v>
      </c>
      <c r="I20" s="20">
        <v>0</v>
      </c>
      <c r="J20" s="20">
        <v>0</v>
      </c>
      <c r="K20" s="20">
        <v>0</v>
      </c>
      <c r="L20" s="447">
        <f t="shared" si="0"/>
        <v>38869</v>
      </c>
      <c r="M20" s="20">
        <v>9017608</v>
      </c>
      <c r="N20" s="435"/>
      <c r="O20" s="435">
        <v>0</v>
      </c>
      <c r="P20" s="435">
        <v>0</v>
      </c>
      <c r="Q20" s="20">
        <f t="shared" si="1"/>
        <v>9017608</v>
      </c>
    </row>
    <row r="21" spans="1:17" ht="14.25" x14ac:dyDescent="0.2">
      <c r="A21" s="19">
        <v>11</v>
      </c>
      <c r="B21" s="433" t="s">
        <v>913</v>
      </c>
      <c r="C21" s="20">
        <v>33694</v>
      </c>
      <c r="D21" s="20">
        <v>0</v>
      </c>
      <c r="E21" s="20">
        <v>0</v>
      </c>
      <c r="F21" s="20">
        <v>0</v>
      </c>
      <c r="G21" s="26">
        <f t="shared" si="2"/>
        <v>33694</v>
      </c>
      <c r="H21" s="439">
        <v>32657.969827586207</v>
      </c>
      <c r="I21" s="20">
        <v>0</v>
      </c>
      <c r="J21" s="20">
        <v>0</v>
      </c>
      <c r="K21" s="20">
        <v>0</v>
      </c>
      <c r="L21" s="447">
        <f t="shared" si="0"/>
        <v>32657.969827586207</v>
      </c>
      <c r="M21" s="20">
        <v>7576649</v>
      </c>
      <c r="N21" s="435"/>
      <c r="O21" s="435">
        <v>0</v>
      </c>
      <c r="P21" s="435">
        <v>0</v>
      </c>
      <c r="Q21" s="20">
        <f t="shared" si="1"/>
        <v>7576649</v>
      </c>
    </row>
    <row r="22" spans="1:17" ht="14.25" x14ac:dyDescent="0.2">
      <c r="A22" s="19">
        <v>12</v>
      </c>
      <c r="B22" s="433" t="s">
        <v>914</v>
      </c>
      <c r="C22" s="20">
        <v>23781</v>
      </c>
      <c r="D22" s="20">
        <v>0</v>
      </c>
      <c r="E22" s="20">
        <v>0</v>
      </c>
      <c r="F22" s="20">
        <v>0</v>
      </c>
      <c r="G22" s="26">
        <f t="shared" si="2"/>
        <v>23781</v>
      </c>
      <c r="H22" s="439">
        <v>21691.603448275862</v>
      </c>
      <c r="I22" s="20">
        <v>0</v>
      </c>
      <c r="J22" s="20">
        <v>0</v>
      </c>
      <c r="K22" s="20">
        <v>0</v>
      </c>
      <c r="L22" s="447">
        <f t="shared" si="0"/>
        <v>21691.603448275862</v>
      </c>
      <c r="M22" s="20">
        <v>5032452</v>
      </c>
      <c r="N22" s="435"/>
      <c r="O22" s="435">
        <v>0</v>
      </c>
      <c r="P22" s="435">
        <v>0</v>
      </c>
      <c r="Q22" s="20">
        <f t="shared" si="1"/>
        <v>5032452</v>
      </c>
    </row>
    <row r="23" spans="1:17" ht="28.5" x14ac:dyDescent="0.2">
      <c r="A23" s="19">
        <v>13</v>
      </c>
      <c r="B23" s="433" t="s">
        <v>915</v>
      </c>
      <c r="C23" s="20">
        <v>15128</v>
      </c>
      <c r="D23" s="20">
        <v>0</v>
      </c>
      <c r="E23" s="20">
        <v>0</v>
      </c>
      <c r="F23" s="20">
        <v>0</v>
      </c>
      <c r="G23" s="26">
        <f t="shared" si="2"/>
        <v>15128</v>
      </c>
      <c r="H23" s="439">
        <v>14565.474137931034</v>
      </c>
      <c r="I23" s="20">
        <v>0</v>
      </c>
      <c r="J23" s="20">
        <v>0</v>
      </c>
      <c r="K23" s="20">
        <v>0</v>
      </c>
      <c r="L23" s="447">
        <f t="shared" si="0"/>
        <v>14565.474137931034</v>
      </c>
      <c r="M23" s="20">
        <v>3379190</v>
      </c>
      <c r="N23" s="435"/>
      <c r="O23" s="435">
        <v>0</v>
      </c>
      <c r="P23" s="435">
        <v>0</v>
      </c>
      <c r="Q23" s="20">
        <f t="shared" si="1"/>
        <v>3379190</v>
      </c>
    </row>
    <row r="24" spans="1:17" ht="15" x14ac:dyDescent="0.2">
      <c r="A24" s="19">
        <v>14</v>
      </c>
      <c r="B24" s="434" t="s">
        <v>916</v>
      </c>
      <c r="C24" s="20">
        <v>49771</v>
      </c>
      <c r="D24" s="20">
        <v>0</v>
      </c>
      <c r="E24" s="20">
        <v>0</v>
      </c>
      <c r="F24" s="20">
        <v>0</v>
      </c>
      <c r="G24" s="26">
        <f t="shared" si="2"/>
        <v>49771</v>
      </c>
      <c r="H24" s="439">
        <v>48338.517241379312</v>
      </c>
      <c r="I24" s="20">
        <v>0</v>
      </c>
      <c r="J24" s="20">
        <v>0</v>
      </c>
      <c r="K24" s="20">
        <v>0</v>
      </c>
      <c r="L24" s="447">
        <f t="shared" si="0"/>
        <v>48338.517241379312</v>
      </c>
      <c r="M24" s="20">
        <v>11214536</v>
      </c>
      <c r="N24" s="435"/>
      <c r="O24" s="435">
        <v>0</v>
      </c>
      <c r="P24" s="435">
        <v>0</v>
      </c>
      <c r="Q24" s="20">
        <f t="shared" si="1"/>
        <v>11214536</v>
      </c>
    </row>
    <row r="25" spans="1:17" s="380" customFormat="1" ht="15" x14ac:dyDescent="0.2">
      <c r="A25" s="378">
        <v>15</v>
      </c>
      <c r="B25" s="434" t="s">
        <v>917</v>
      </c>
      <c r="C25" s="20">
        <v>27257</v>
      </c>
      <c r="D25" s="20">
        <v>0</v>
      </c>
      <c r="E25" s="20">
        <v>0</v>
      </c>
      <c r="F25" s="20">
        <v>0</v>
      </c>
      <c r="G25" s="26">
        <f t="shared" si="2"/>
        <v>27257</v>
      </c>
      <c r="H25" s="439">
        <v>26791.073275862069</v>
      </c>
      <c r="I25" s="20">
        <v>0</v>
      </c>
      <c r="J25" s="20">
        <v>0</v>
      </c>
      <c r="K25" s="20">
        <v>0</v>
      </c>
      <c r="L25" s="447">
        <f t="shared" si="0"/>
        <v>26791.073275862069</v>
      </c>
      <c r="M25" s="20">
        <v>6215529</v>
      </c>
      <c r="N25" s="435"/>
      <c r="O25" s="435">
        <v>0</v>
      </c>
      <c r="P25" s="435">
        <v>0</v>
      </c>
      <c r="Q25" s="20">
        <f t="shared" si="1"/>
        <v>6215529</v>
      </c>
    </row>
    <row r="26" spans="1:17" s="380" customFormat="1" ht="15" x14ac:dyDescent="0.2">
      <c r="A26" s="378">
        <v>16</v>
      </c>
      <c r="B26" s="434" t="s">
        <v>918</v>
      </c>
      <c r="C26" s="20">
        <v>15545</v>
      </c>
      <c r="D26" s="20">
        <v>0</v>
      </c>
      <c r="E26" s="20">
        <v>0</v>
      </c>
      <c r="F26" s="20">
        <v>0</v>
      </c>
      <c r="G26" s="26">
        <f t="shared" ref="G26:G32" si="3">C26+D26+E26+F26</f>
        <v>15545</v>
      </c>
      <c r="H26" s="439">
        <v>13610.775862068966</v>
      </c>
      <c r="I26" s="20">
        <v>0</v>
      </c>
      <c r="J26" s="20">
        <v>0</v>
      </c>
      <c r="K26" s="20">
        <v>0</v>
      </c>
      <c r="L26" s="447">
        <f t="shared" si="0"/>
        <v>13610.775862068966</v>
      </c>
      <c r="M26" s="20">
        <v>3157700</v>
      </c>
      <c r="N26" s="435"/>
      <c r="O26" s="435">
        <v>0</v>
      </c>
      <c r="P26" s="435">
        <v>0</v>
      </c>
      <c r="Q26" s="20">
        <f t="shared" si="1"/>
        <v>3157700</v>
      </c>
    </row>
    <row r="27" spans="1:17" s="380" customFormat="1" ht="15" x14ac:dyDescent="0.2">
      <c r="A27" s="378">
        <v>17</v>
      </c>
      <c r="B27" s="434" t="s">
        <v>919</v>
      </c>
      <c r="C27" s="20">
        <v>23803</v>
      </c>
      <c r="D27" s="20">
        <v>0</v>
      </c>
      <c r="E27" s="20">
        <v>0</v>
      </c>
      <c r="F27" s="20">
        <v>0</v>
      </c>
      <c r="G27" s="26">
        <f t="shared" si="3"/>
        <v>23803</v>
      </c>
      <c r="H27" s="439">
        <v>21375.366379310344</v>
      </c>
      <c r="I27" s="20">
        <v>0</v>
      </c>
      <c r="J27" s="20">
        <v>0</v>
      </c>
      <c r="K27" s="20">
        <v>0</v>
      </c>
      <c r="L27" s="447">
        <f t="shared" si="0"/>
        <v>21375.366379310344</v>
      </c>
      <c r="M27" s="20">
        <v>4959085</v>
      </c>
      <c r="N27" s="435"/>
      <c r="O27" s="435">
        <v>0</v>
      </c>
      <c r="P27" s="435">
        <v>0</v>
      </c>
      <c r="Q27" s="20">
        <f t="shared" si="1"/>
        <v>4959085</v>
      </c>
    </row>
    <row r="28" spans="1:17" s="380" customFormat="1" ht="15" x14ac:dyDescent="0.2">
      <c r="A28" s="378">
        <v>18</v>
      </c>
      <c r="B28" s="434" t="s">
        <v>920</v>
      </c>
      <c r="C28" s="20">
        <v>15753</v>
      </c>
      <c r="D28" s="20">
        <v>0</v>
      </c>
      <c r="E28" s="20">
        <v>0</v>
      </c>
      <c r="F28" s="20">
        <v>0</v>
      </c>
      <c r="G28" s="26">
        <f t="shared" si="3"/>
        <v>15753</v>
      </c>
      <c r="H28" s="439">
        <v>13316.612068965518</v>
      </c>
      <c r="I28" s="20">
        <v>0</v>
      </c>
      <c r="J28" s="20">
        <v>0</v>
      </c>
      <c r="K28" s="20">
        <v>0</v>
      </c>
      <c r="L28" s="447">
        <f t="shared" si="0"/>
        <v>13316.612068965518</v>
      </c>
      <c r="M28" s="20">
        <v>3089454</v>
      </c>
      <c r="N28" s="435"/>
      <c r="O28" s="435">
        <v>0</v>
      </c>
      <c r="P28" s="435">
        <v>0</v>
      </c>
      <c r="Q28" s="20">
        <f t="shared" si="1"/>
        <v>3089454</v>
      </c>
    </row>
    <row r="29" spans="1:17" s="380" customFormat="1" ht="15" x14ac:dyDescent="0.2">
      <c r="A29" s="378">
        <v>19</v>
      </c>
      <c r="B29" s="434" t="s">
        <v>921</v>
      </c>
      <c r="C29" s="20">
        <v>15582</v>
      </c>
      <c r="D29" s="20">
        <v>0</v>
      </c>
      <c r="E29" s="20">
        <v>0</v>
      </c>
      <c r="F29" s="20">
        <v>0</v>
      </c>
      <c r="G29" s="26">
        <f t="shared" si="3"/>
        <v>15582</v>
      </c>
      <c r="H29" s="439">
        <v>13706.465517241379</v>
      </c>
      <c r="I29" s="20">
        <v>0</v>
      </c>
      <c r="J29" s="20">
        <v>0</v>
      </c>
      <c r="K29" s="20">
        <v>0</v>
      </c>
      <c r="L29" s="447">
        <f t="shared" si="0"/>
        <v>13706.465517241379</v>
      </c>
      <c r="M29" s="20">
        <v>3179900</v>
      </c>
      <c r="N29" s="435"/>
      <c r="O29" s="435">
        <v>0</v>
      </c>
      <c r="P29" s="435">
        <v>0</v>
      </c>
      <c r="Q29" s="20">
        <f t="shared" si="1"/>
        <v>3179900</v>
      </c>
    </row>
    <row r="30" spans="1:17" s="380" customFormat="1" ht="15" x14ac:dyDescent="0.2">
      <c r="A30" s="378">
        <v>20</v>
      </c>
      <c r="B30" s="434" t="s">
        <v>922</v>
      </c>
      <c r="C30" s="20">
        <v>37760</v>
      </c>
      <c r="D30" s="20">
        <v>0</v>
      </c>
      <c r="E30" s="20">
        <v>0</v>
      </c>
      <c r="F30" s="20">
        <v>0</v>
      </c>
      <c r="G30" s="26">
        <f t="shared" si="3"/>
        <v>37760</v>
      </c>
      <c r="H30" s="439">
        <v>36157</v>
      </c>
      <c r="I30" s="20">
        <v>19</v>
      </c>
      <c r="J30" s="20">
        <v>0</v>
      </c>
      <c r="K30" s="20">
        <v>0</v>
      </c>
      <c r="L30" s="447">
        <f t="shared" si="0"/>
        <v>36176</v>
      </c>
      <c r="M30" s="20">
        <v>8389622</v>
      </c>
      <c r="N30" s="435">
        <v>3267</v>
      </c>
      <c r="O30" s="435">
        <v>0</v>
      </c>
      <c r="P30" s="435">
        <v>0</v>
      </c>
      <c r="Q30" s="20">
        <f t="shared" si="1"/>
        <v>8392889</v>
      </c>
    </row>
    <row r="31" spans="1:17" ht="15" x14ac:dyDescent="0.2">
      <c r="A31" s="378">
        <v>21</v>
      </c>
      <c r="B31" s="434" t="s">
        <v>923</v>
      </c>
      <c r="C31" s="20">
        <v>27334</v>
      </c>
      <c r="D31" s="20">
        <v>0</v>
      </c>
      <c r="E31" s="20">
        <v>0</v>
      </c>
      <c r="F31" s="20">
        <v>0</v>
      </c>
      <c r="G31" s="26">
        <f t="shared" si="3"/>
        <v>27334</v>
      </c>
      <c r="H31" s="439">
        <v>25977.693965517243</v>
      </c>
      <c r="I31" s="20">
        <v>0</v>
      </c>
      <c r="J31" s="20">
        <v>0</v>
      </c>
      <c r="K31" s="20">
        <v>0</v>
      </c>
      <c r="L31" s="447">
        <f t="shared" si="0"/>
        <v>25977.693965517243</v>
      </c>
      <c r="M31" s="20">
        <v>6026825</v>
      </c>
      <c r="N31" s="435"/>
      <c r="O31" s="435">
        <v>0</v>
      </c>
      <c r="P31" s="435">
        <v>0</v>
      </c>
      <c r="Q31" s="20">
        <f t="shared" si="1"/>
        <v>6026825</v>
      </c>
    </row>
    <row r="32" spans="1:17" ht="15" x14ac:dyDescent="0.2">
      <c r="A32" s="378">
        <v>22</v>
      </c>
      <c r="B32" s="434" t="s">
        <v>924</v>
      </c>
      <c r="C32" s="20">
        <v>25198</v>
      </c>
      <c r="D32" s="20">
        <v>0</v>
      </c>
      <c r="E32" s="20">
        <v>0</v>
      </c>
      <c r="F32" s="20">
        <v>0</v>
      </c>
      <c r="G32" s="26">
        <f t="shared" si="3"/>
        <v>25198</v>
      </c>
      <c r="H32" s="439">
        <v>23949.392241379312</v>
      </c>
      <c r="I32" s="20">
        <v>0</v>
      </c>
      <c r="J32" s="20">
        <v>0</v>
      </c>
      <c r="K32" s="20">
        <v>0</v>
      </c>
      <c r="L32" s="447">
        <f t="shared" si="0"/>
        <v>23949.392241379312</v>
      </c>
      <c r="M32" s="20">
        <v>5556259</v>
      </c>
      <c r="N32" s="435"/>
      <c r="O32" s="435">
        <v>0</v>
      </c>
      <c r="P32" s="435">
        <v>0</v>
      </c>
      <c r="Q32" s="20">
        <f t="shared" si="1"/>
        <v>5556259</v>
      </c>
    </row>
    <row r="33" spans="1:19" x14ac:dyDescent="0.2">
      <c r="A33" s="3" t="s">
        <v>18</v>
      </c>
      <c r="B33" s="20"/>
      <c r="C33" s="20">
        <f t="shared" ref="C33:H33" si="4">SUM(C11:C32)</f>
        <v>561186</v>
      </c>
      <c r="D33" s="20">
        <f t="shared" si="4"/>
        <v>0</v>
      </c>
      <c r="E33" s="20">
        <f t="shared" si="4"/>
        <v>0</v>
      </c>
      <c r="F33" s="20">
        <f t="shared" si="4"/>
        <v>0</v>
      </c>
      <c r="G33" s="20">
        <f t="shared" si="4"/>
        <v>561186</v>
      </c>
      <c r="H33" s="447">
        <f t="shared" si="4"/>
        <v>536542.06465517241</v>
      </c>
      <c r="I33" s="447">
        <f t="shared" ref="I33:Q33" si="5">SUM(I11:I32)</f>
        <v>19</v>
      </c>
      <c r="J33" s="447">
        <f t="shared" si="5"/>
        <v>0</v>
      </c>
      <c r="K33" s="447">
        <f t="shared" si="5"/>
        <v>0</v>
      </c>
      <c r="L33" s="447">
        <f t="shared" si="5"/>
        <v>536561.06465517241</v>
      </c>
      <c r="M33" s="447">
        <f t="shared" si="5"/>
        <v>124478957</v>
      </c>
      <c r="N33" s="447">
        <f t="shared" si="5"/>
        <v>3267</v>
      </c>
      <c r="O33" s="447">
        <f t="shared" si="5"/>
        <v>0</v>
      </c>
      <c r="P33" s="447">
        <f t="shared" si="5"/>
        <v>0</v>
      </c>
      <c r="Q33" s="447">
        <f t="shared" si="5"/>
        <v>124482224</v>
      </c>
    </row>
    <row r="34" spans="1:19" x14ac:dyDescent="0.2">
      <c r="A34" s="69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19" x14ac:dyDescent="0.2">
      <c r="A35" s="11" t="s">
        <v>8</v>
      </c>
      <c r="B35"/>
      <c r="C35"/>
      <c r="D35"/>
    </row>
    <row r="36" spans="1:19" x14ac:dyDescent="0.2">
      <c r="A36" t="s">
        <v>9</v>
      </c>
      <c r="B36"/>
      <c r="C36"/>
      <c r="D36"/>
    </row>
    <row r="37" spans="1:19" x14ac:dyDescent="0.2">
      <c r="A37" t="s">
        <v>10</v>
      </c>
      <c r="B37"/>
      <c r="C37"/>
      <c r="D37"/>
      <c r="I37" s="12"/>
      <c r="J37" s="12"/>
      <c r="K37" s="12"/>
      <c r="L37" s="12"/>
    </row>
    <row r="38" spans="1:19" customFormat="1" x14ac:dyDescent="0.2">
      <c r="A38" s="16" t="s">
        <v>429</v>
      </c>
      <c r="J38" s="12"/>
      <c r="K38" s="12"/>
      <c r="L38" s="12"/>
    </row>
    <row r="39" spans="1:19" customFormat="1" x14ac:dyDescent="0.2">
      <c r="C39" s="16" t="s">
        <v>431</v>
      </c>
      <c r="E39" s="13"/>
      <c r="F39" s="13"/>
      <c r="G39" s="13"/>
      <c r="H39" s="13"/>
      <c r="I39" s="13"/>
      <c r="J39" s="13"/>
      <c r="K39" s="13"/>
      <c r="L39" s="13"/>
      <c r="M39" s="13"/>
    </row>
    <row r="40" spans="1:19" x14ac:dyDescent="0.2">
      <c r="M40" s="953" t="s">
        <v>1034</v>
      </c>
      <c r="N40" s="953"/>
      <c r="O40" s="953"/>
      <c r="P40" s="953"/>
      <c r="Q40" s="953"/>
    </row>
    <row r="41" spans="1:19" x14ac:dyDescent="0.2">
      <c r="A41" s="15" t="s">
        <v>12</v>
      </c>
      <c r="B41" s="15"/>
      <c r="C41" s="15"/>
      <c r="D41" s="15"/>
      <c r="E41" s="15"/>
      <c r="F41" s="15"/>
      <c r="G41" s="15"/>
      <c r="I41" s="15"/>
      <c r="M41" s="953"/>
      <c r="N41" s="953"/>
      <c r="O41" s="953"/>
      <c r="P41" s="953"/>
      <c r="Q41" s="953"/>
    </row>
    <row r="42" spans="1:19" ht="21.75" customHeight="1" x14ac:dyDescent="0.2">
      <c r="A42" s="698"/>
      <c r="B42" s="698"/>
      <c r="C42" s="698"/>
      <c r="D42" s="698"/>
      <c r="E42" s="698"/>
      <c r="F42" s="698"/>
      <c r="G42" s="698"/>
      <c r="H42" s="698"/>
      <c r="I42" s="698"/>
      <c r="J42" s="698"/>
      <c r="K42" s="698"/>
      <c r="L42" s="698"/>
      <c r="M42" s="953"/>
      <c r="N42" s="953"/>
      <c r="O42" s="953"/>
      <c r="P42" s="953"/>
      <c r="Q42" s="953"/>
      <c r="R42" s="703"/>
      <c r="S42" s="703"/>
    </row>
    <row r="43" spans="1:19" x14ac:dyDescent="0.2">
      <c r="A43" s="698"/>
      <c r="B43" s="698"/>
      <c r="C43" s="698"/>
      <c r="D43" s="698"/>
      <c r="E43" s="698"/>
      <c r="F43" s="698"/>
      <c r="G43" s="698"/>
      <c r="H43" s="698"/>
      <c r="I43" s="698"/>
      <c r="J43" s="698"/>
      <c r="K43" s="698"/>
      <c r="L43" s="698"/>
      <c r="M43" s="698"/>
      <c r="N43" s="698"/>
      <c r="O43" s="698"/>
      <c r="P43" s="698"/>
      <c r="Q43" s="698"/>
      <c r="R43" s="698"/>
      <c r="S43" s="698"/>
    </row>
    <row r="44" spans="1:19" x14ac:dyDescent="0.2">
      <c r="A44" s="15"/>
      <c r="B44" s="15"/>
      <c r="C44" s="15"/>
      <c r="D44" s="15"/>
      <c r="E44" s="15"/>
      <c r="F44" s="15"/>
      <c r="G44" s="703"/>
      <c r="H44" s="703"/>
      <c r="I44" s="703"/>
      <c r="J44" s="703"/>
      <c r="K44" s="703"/>
      <c r="L44" s="703"/>
      <c r="M44" s="703"/>
      <c r="N44" s="33"/>
      <c r="O44" s="33"/>
      <c r="P44" s="33"/>
      <c r="Q44" s="33"/>
      <c r="R44" s="703"/>
      <c r="S44" s="703"/>
    </row>
    <row r="45" spans="1:19" x14ac:dyDescent="0.2">
      <c r="A45" s="714"/>
      <c r="B45" s="714"/>
      <c r="C45" s="714"/>
      <c r="D45" s="714"/>
      <c r="E45" s="714"/>
      <c r="F45" s="714"/>
      <c r="G45" s="714"/>
      <c r="H45" s="714"/>
      <c r="I45" s="714"/>
      <c r="J45" s="714"/>
      <c r="K45" s="714"/>
      <c r="L45" s="714"/>
      <c r="M45" s="703"/>
      <c r="N45" s="703"/>
      <c r="O45" s="703"/>
      <c r="P45" s="703"/>
      <c r="Q45" s="703"/>
      <c r="R45" s="703"/>
      <c r="S45" s="703"/>
    </row>
  </sheetData>
  <mergeCells count="12">
    <mergeCell ref="M40:Q42"/>
    <mergeCell ref="O1:Q1"/>
    <mergeCell ref="A2:L2"/>
    <mergeCell ref="A3:L3"/>
    <mergeCell ref="A5:L5"/>
    <mergeCell ref="M8:Q8"/>
    <mergeCell ref="A8:A9"/>
    <mergeCell ref="B8:B9"/>
    <mergeCell ref="A7:B7"/>
    <mergeCell ref="N7:R7"/>
    <mergeCell ref="C8:G8"/>
    <mergeCell ref="H8:L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opLeftCell="A10" zoomScaleSheetLayoutView="100" workbookViewId="0">
      <selection activeCell="C9" sqref="C9:C30"/>
    </sheetView>
  </sheetViews>
  <sheetFormatPr defaultRowHeight="12.75" x14ac:dyDescent="0.2"/>
  <cols>
    <col min="1" max="1" width="6" customWidth="1"/>
    <col min="2" max="2" width="18" customWidth="1"/>
    <col min="3" max="3" width="17.28515625" customWidth="1"/>
    <col min="4" max="4" width="19" customWidth="1"/>
    <col min="5" max="5" width="19.7109375" customWidth="1"/>
    <col min="6" max="6" width="18.85546875" customWidth="1"/>
    <col min="7" max="7" width="15.28515625" customWidth="1"/>
  </cols>
  <sheetData>
    <row r="1" spans="1:7" ht="18" x14ac:dyDescent="0.35">
      <c r="A1" s="1030" t="s">
        <v>0</v>
      </c>
      <c r="B1" s="1030"/>
      <c r="C1" s="1030"/>
      <c r="D1" s="1030"/>
      <c r="E1" s="1030"/>
      <c r="G1" s="206" t="s">
        <v>637</v>
      </c>
    </row>
    <row r="2" spans="1:7" ht="21" x14ac:dyDescent="0.35">
      <c r="A2" s="1031" t="s">
        <v>747</v>
      </c>
      <c r="B2" s="1031"/>
      <c r="C2" s="1031"/>
      <c r="D2" s="1031"/>
      <c r="E2" s="1031"/>
      <c r="F2" s="1031"/>
    </row>
    <row r="3" spans="1:7" ht="15" x14ac:dyDescent="0.3">
      <c r="A3" s="208"/>
      <c r="B3" s="208"/>
    </row>
    <row r="4" spans="1:7" ht="18" customHeight="1" x14ac:dyDescent="0.35">
      <c r="A4" s="1032" t="s">
        <v>638</v>
      </c>
      <c r="B4" s="1032"/>
      <c r="C4" s="1032"/>
      <c r="D4" s="1032"/>
      <c r="E4" s="1032"/>
      <c r="F4" s="1032"/>
    </row>
    <row r="5" spans="1:7" ht="15" x14ac:dyDescent="0.3">
      <c r="A5" s="209" t="s">
        <v>252</v>
      </c>
      <c r="B5" s="209"/>
    </row>
    <row r="6" spans="1:7" ht="15" x14ac:dyDescent="0.3">
      <c r="A6" s="209"/>
      <c r="B6" s="209"/>
      <c r="F6" s="1033" t="s">
        <v>1030</v>
      </c>
      <c r="G6" s="1033"/>
    </row>
    <row r="7" spans="1:7" ht="42" customHeight="1" x14ac:dyDescent="0.2">
      <c r="A7" s="210" t="s">
        <v>2</v>
      </c>
      <c r="B7" s="210" t="s">
        <v>3</v>
      </c>
      <c r="C7" s="310" t="s">
        <v>639</v>
      </c>
      <c r="D7" s="310" t="s">
        <v>640</v>
      </c>
      <c r="E7" s="310" t="s">
        <v>641</v>
      </c>
      <c r="F7" s="310" t="s">
        <v>642</v>
      </c>
      <c r="G7" s="295" t="s">
        <v>643</v>
      </c>
    </row>
    <row r="8" spans="1:7" s="206" customFormat="1" ht="15" x14ac:dyDescent="0.25">
      <c r="A8" s="212" t="s">
        <v>259</v>
      </c>
      <c r="B8" s="212" t="s">
        <v>260</v>
      </c>
      <c r="C8" s="212" t="s">
        <v>261</v>
      </c>
      <c r="D8" s="212" t="s">
        <v>262</v>
      </c>
      <c r="E8" s="212" t="s">
        <v>263</v>
      </c>
      <c r="F8" s="212" t="s">
        <v>264</v>
      </c>
      <c r="G8" s="212" t="s">
        <v>265</v>
      </c>
    </row>
    <row r="9" spans="1:7" s="206" customFormat="1" ht="15" x14ac:dyDescent="0.25">
      <c r="A9" s="8">
        <v>1</v>
      </c>
      <c r="B9" s="430" t="s">
        <v>903</v>
      </c>
      <c r="C9" s="212">
        <v>50798</v>
      </c>
      <c r="D9" s="212">
        <v>50798</v>
      </c>
      <c r="E9" s="212">
        <v>0</v>
      </c>
      <c r="F9" s="212">
        <f>C9-D9-E9</f>
        <v>0</v>
      </c>
      <c r="G9" s="212">
        <v>0</v>
      </c>
    </row>
    <row r="10" spans="1:7" s="206" customFormat="1" ht="15" x14ac:dyDescent="0.25">
      <c r="A10" s="8">
        <v>2</v>
      </c>
      <c r="B10" s="430" t="s">
        <v>904</v>
      </c>
      <c r="C10" s="212">
        <v>56417</v>
      </c>
      <c r="D10" s="212">
        <v>56417</v>
      </c>
      <c r="E10" s="212">
        <v>0</v>
      </c>
      <c r="F10" s="639">
        <f t="shared" ref="F10:F30" si="0">C10-D10-E10</f>
        <v>0</v>
      </c>
      <c r="G10" s="212">
        <v>0</v>
      </c>
    </row>
    <row r="11" spans="1:7" s="206" customFormat="1" ht="15" x14ac:dyDescent="0.25">
      <c r="A11" s="8">
        <v>3</v>
      </c>
      <c r="B11" s="430" t="s">
        <v>905</v>
      </c>
      <c r="C11" s="500">
        <v>20813</v>
      </c>
      <c r="D11" s="500">
        <v>20766</v>
      </c>
      <c r="E11" s="500">
        <v>47</v>
      </c>
      <c r="F11" s="639">
        <f t="shared" si="0"/>
        <v>0</v>
      </c>
      <c r="G11" s="500">
        <v>0</v>
      </c>
    </row>
    <row r="12" spans="1:7" s="206" customFormat="1" ht="15" x14ac:dyDescent="0.25">
      <c r="A12" s="8">
        <v>4</v>
      </c>
      <c r="B12" s="430" t="s">
        <v>906</v>
      </c>
      <c r="C12" s="639">
        <v>72458</v>
      </c>
      <c r="D12" s="639">
        <v>72458</v>
      </c>
      <c r="E12" s="639">
        <v>0</v>
      </c>
      <c r="F12" s="639">
        <f t="shared" si="0"/>
        <v>0</v>
      </c>
      <c r="G12" s="639">
        <v>0</v>
      </c>
    </row>
    <row r="13" spans="1:7" s="206" customFormat="1" ht="15.75" x14ac:dyDescent="0.3">
      <c r="A13" s="8">
        <v>5</v>
      </c>
      <c r="B13" s="430" t="s">
        <v>907</v>
      </c>
      <c r="C13" s="529">
        <v>70825</v>
      </c>
      <c r="D13" s="521">
        <v>70739</v>
      </c>
      <c r="E13" s="521">
        <v>86</v>
      </c>
      <c r="F13" s="639">
        <f t="shared" si="0"/>
        <v>0</v>
      </c>
      <c r="G13" s="521">
        <v>0</v>
      </c>
    </row>
    <row r="14" spans="1:7" s="206" customFormat="1" ht="15" x14ac:dyDescent="0.25">
      <c r="A14" s="8">
        <v>6</v>
      </c>
      <c r="B14" s="430" t="s">
        <v>908</v>
      </c>
      <c r="C14" s="212">
        <v>85272</v>
      </c>
      <c r="D14" s="212">
        <v>85272</v>
      </c>
      <c r="E14" s="212">
        <v>0</v>
      </c>
      <c r="F14" s="639">
        <f t="shared" si="0"/>
        <v>0</v>
      </c>
      <c r="G14" s="212">
        <v>0</v>
      </c>
    </row>
    <row r="15" spans="1:7" s="206" customFormat="1" ht="15" x14ac:dyDescent="0.25">
      <c r="A15" s="8">
        <v>7</v>
      </c>
      <c r="B15" s="430" t="s">
        <v>909</v>
      </c>
      <c r="C15" s="212">
        <v>88188</v>
      </c>
      <c r="D15" s="212">
        <v>88090</v>
      </c>
      <c r="E15" s="212">
        <v>98</v>
      </c>
      <c r="F15" s="639">
        <f t="shared" si="0"/>
        <v>0</v>
      </c>
      <c r="G15" s="212">
        <v>0</v>
      </c>
    </row>
    <row r="16" spans="1:7" s="206" customFormat="1" ht="15.75" x14ac:dyDescent="0.3">
      <c r="A16" s="8">
        <v>8</v>
      </c>
      <c r="B16" s="431" t="s">
        <v>910</v>
      </c>
      <c r="C16" s="494">
        <v>31177</v>
      </c>
      <c r="D16" s="212">
        <v>30799</v>
      </c>
      <c r="E16" s="212">
        <v>378</v>
      </c>
      <c r="F16" s="639">
        <f t="shared" si="0"/>
        <v>0</v>
      </c>
      <c r="G16" s="212">
        <v>0</v>
      </c>
    </row>
    <row r="17" spans="1:7" s="206" customFormat="1" ht="15" x14ac:dyDescent="0.25">
      <c r="A17" s="8">
        <v>9</v>
      </c>
      <c r="B17" s="432" t="s">
        <v>911</v>
      </c>
      <c r="C17" s="212">
        <v>74514</v>
      </c>
      <c r="D17" s="212">
        <v>73799</v>
      </c>
      <c r="E17" s="212">
        <v>47</v>
      </c>
      <c r="F17" s="639">
        <f t="shared" si="0"/>
        <v>668</v>
      </c>
      <c r="G17" s="212">
        <v>0</v>
      </c>
    </row>
    <row r="18" spans="1:7" s="206" customFormat="1" ht="15" x14ac:dyDescent="0.25">
      <c r="A18" s="8">
        <v>10</v>
      </c>
      <c r="B18" s="433" t="s">
        <v>912</v>
      </c>
      <c r="C18" s="212">
        <v>73290</v>
      </c>
      <c r="D18" s="212">
        <v>72569</v>
      </c>
      <c r="E18" s="212">
        <v>53</v>
      </c>
      <c r="F18" s="639">
        <f t="shared" si="0"/>
        <v>668</v>
      </c>
      <c r="G18" s="212">
        <v>0</v>
      </c>
    </row>
    <row r="19" spans="1:7" s="206" customFormat="1" ht="15" x14ac:dyDescent="0.25">
      <c r="A19" s="8">
        <v>11</v>
      </c>
      <c r="B19" s="433" t="s">
        <v>913</v>
      </c>
      <c r="C19" s="212">
        <v>85056</v>
      </c>
      <c r="D19" s="212">
        <v>84108</v>
      </c>
      <c r="E19" s="212">
        <v>83</v>
      </c>
      <c r="F19" s="639">
        <f t="shared" si="0"/>
        <v>865</v>
      </c>
      <c r="G19" s="212">
        <v>0</v>
      </c>
    </row>
    <row r="20" spans="1:7" s="206" customFormat="1" ht="15.75" x14ac:dyDescent="0.3">
      <c r="A20" s="8">
        <v>12</v>
      </c>
      <c r="B20" s="433" t="s">
        <v>914</v>
      </c>
      <c r="C20" s="541">
        <v>55332</v>
      </c>
      <c r="D20" s="542">
        <v>55332</v>
      </c>
      <c r="E20" s="542">
        <v>0</v>
      </c>
      <c r="F20" s="639">
        <f t="shared" si="0"/>
        <v>0</v>
      </c>
      <c r="G20" s="542">
        <v>0</v>
      </c>
    </row>
    <row r="21" spans="1:7" s="206" customFormat="1" ht="15" x14ac:dyDescent="0.25">
      <c r="A21" s="8">
        <v>13</v>
      </c>
      <c r="B21" s="433" t="s">
        <v>915</v>
      </c>
      <c r="C21" s="639">
        <v>36769</v>
      </c>
      <c r="D21" s="639">
        <v>36693</v>
      </c>
      <c r="E21" s="639">
        <v>76</v>
      </c>
      <c r="F21" s="639">
        <f t="shared" si="0"/>
        <v>0</v>
      </c>
      <c r="G21" s="639">
        <v>0</v>
      </c>
    </row>
    <row r="22" spans="1:7" s="206" customFormat="1" ht="15.75" x14ac:dyDescent="0.3">
      <c r="A22" s="8">
        <v>14</v>
      </c>
      <c r="B22" s="434" t="s">
        <v>916</v>
      </c>
      <c r="C22" s="539">
        <v>153415</v>
      </c>
      <c r="D22" s="539">
        <v>153415</v>
      </c>
      <c r="E22" s="540">
        <v>0</v>
      </c>
      <c r="F22" s="639">
        <f t="shared" si="0"/>
        <v>0</v>
      </c>
      <c r="G22" s="540">
        <v>0</v>
      </c>
    </row>
    <row r="23" spans="1:7" s="206" customFormat="1" ht="15" x14ac:dyDescent="0.25">
      <c r="A23" s="8">
        <v>15</v>
      </c>
      <c r="B23" s="434" t="s">
        <v>917</v>
      </c>
      <c r="C23" s="212">
        <v>79626</v>
      </c>
      <c r="D23" s="212">
        <v>78305</v>
      </c>
      <c r="E23" s="212">
        <v>1321</v>
      </c>
      <c r="F23" s="639">
        <f t="shared" si="0"/>
        <v>0</v>
      </c>
      <c r="G23" s="212">
        <v>0</v>
      </c>
    </row>
    <row r="24" spans="1:7" s="206" customFormat="1" ht="15" x14ac:dyDescent="0.25">
      <c r="A24" s="8">
        <v>16</v>
      </c>
      <c r="B24" s="434" t="s">
        <v>918</v>
      </c>
      <c r="C24" s="212">
        <v>42690</v>
      </c>
      <c r="D24" s="212">
        <v>41450</v>
      </c>
      <c r="E24" s="212">
        <v>139</v>
      </c>
      <c r="F24" s="639">
        <f t="shared" si="0"/>
        <v>1101</v>
      </c>
      <c r="G24" s="212">
        <v>0</v>
      </c>
    </row>
    <row r="25" spans="1:7" s="206" customFormat="1" ht="15" x14ac:dyDescent="0.25">
      <c r="A25" s="8">
        <v>17</v>
      </c>
      <c r="B25" s="434" t="s">
        <v>919</v>
      </c>
      <c r="C25" s="212">
        <v>65195</v>
      </c>
      <c r="D25" s="212">
        <v>63989</v>
      </c>
      <c r="E25" s="212">
        <v>206</v>
      </c>
      <c r="F25" s="639">
        <f t="shared" si="0"/>
        <v>1000</v>
      </c>
      <c r="G25" s="212">
        <v>0</v>
      </c>
    </row>
    <row r="26" spans="1:7" s="206" customFormat="1" ht="15" x14ac:dyDescent="0.25">
      <c r="A26" s="8">
        <v>18</v>
      </c>
      <c r="B26" s="434" t="s">
        <v>920</v>
      </c>
      <c r="C26" s="212">
        <v>37709</v>
      </c>
      <c r="D26" s="212">
        <v>37495</v>
      </c>
      <c r="E26" s="212">
        <v>214</v>
      </c>
      <c r="F26" s="639">
        <f t="shared" si="0"/>
        <v>0</v>
      </c>
      <c r="G26" s="212">
        <v>0</v>
      </c>
    </row>
    <row r="27" spans="1:7" s="206" customFormat="1" ht="15" x14ac:dyDescent="0.25">
      <c r="A27" s="8">
        <v>19</v>
      </c>
      <c r="B27" s="434" t="s">
        <v>921</v>
      </c>
      <c r="C27" s="212">
        <v>36818</v>
      </c>
      <c r="D27" s="212">
        <v>36818</v>
      </c>
      <c r="E27" s="212">
        <v>0</v>
      </c>
      <c r="F27" s="639">
        <f t="shared" si="0"/>
        <v>0</v>
      </c>
      <c r="G27" s="212">
        <v>0</v>
      </c>
    </row>
    <row r="28" spans="1:7" s="206" customFormat="1" ht="15" x14ac:dyDescent="0.25">
      <c r="A28" s="8">
        <v>20</v>
      </c>
      <c r="B28" s="434" t="s">
        <v>922</v>
      </c>
      <c r="C28" s="212">
        <v>97325</v>
      </c>
      <c r="D28" s="212">
        <v>95840</v>
      </c>
      <c r="E28" s="212">
        <v>83</v>
      </c>
      <c r="F28" s="639">
        <f t="shared" si="0"/>
        <v>1402</v>
      </c>
      <c r="G28" s="212">
        <v>0</v>
      </c>
    </row>
    <row r="29" spans="1:7" s="206" customFormat="1" ht="15" x14ac:dyDescent="0.25">
      <c r="A29" s="8">
        <v>21</v>
      </c>
      <c r="B29" s="434" t="s">
        <v>923</v>
      </c>
      <c r="C29" s="212">
        <v>68975</v>
      </c>
      <c r="D29" s="212">
        <v>68134</v>
      </c>
      <c r="E29" s="212">
        <v>841</v>
      </c>
      <c r="F29" s="639">
        <f t="shared" si="0"/>
        <v>0</v>
      </c>
      <c r="G29" s="212">
        <v>0</v>
      </c>
    </row>
    <row r="30" spans="1:7" s="206" customFormat="1" ht="15.75" x14ac:dyDescent="0.3">
      <c r="A30" s="10">
        <v>22</v>
      </c>
      <c r="B30" s="434" t="s">
        <v>924</v>
      </c>
      <c r="C30" s="529">
        <v>65362</v>
      </c>
      <c r="D30" s="521">
        <v>65339</v>
      </c>
      <c r="E30" s="521">
        <v>23</v>
      </c>
      <c r="F30" s="639">
        <f t="shared" si="0"/>
        <v>0</v>
      </c>
      <c r="G30" s="521">
        <v>0</v>
      </c>
    </row>
    <row r="31" spans="1:7" x14ac:dyDescent="0.2">
      <c r="A31" s="3" t="s">
        <v>18</v>
      </c>
      <c r="B31" s="9"/>
      <c r="C31" s="658">
        <f>SUM(C9:C30)</f>
        <v>1448024</v>
      </c>
      <c r="D31" s="658">
        <f t="shared" ref="D31:G31" si="1">SUM(D9:D30)</f>
        <v>1438625</v>
      </c>
      <c r="E31" s="658">
        <f t="shared" si="1"/>
        <v>3695</v>
      </c>
      <c r="F31" s="658">
        <f t="shared" si="1"/>
        <v>5704</v>
      </c>
      <c r="G31" s="658">
        <f t="shared" si="1"/>
        <v>0</v>
      </c>
    </row>
    <row r="34" spans="1:12" x14ac:dyDescent="0.2">
      <c r="D34" s="953" t="s">
        <v>1034</v>
      </c>
      <c r="E34" s="953"/>
      <c r="F34" s="953"/>
      <c r="G34" s="953"/>
      <c r="H34" s="953"/>
    </row>
    <row r="35" spans="1:12" ht="15" customHeight="1" x14ac:dyDescent="0.2">
      <c r="A35" s="311"/>
      <c r="B35" s="311"/>
      <c r="C35" s="311"/>
      <c r="D35" s="953"/>
      <c r="E35" s="953"/>
      <c r="F35" s="953"/>
      <c r="G35" s="953"/>
      <c r="H35" s="953"/>
      <c r="I35" s="702"/>
    </row>
    <row r="36" spans="1:12" ht="28.5" customHeight="1" x14ac:dyDescent="0.2">
      <c r="A36" s="311"/>
      <c r="B36" s="311"/>
      <c r="C36" s="311"/>
      <c r="D36" s="953"/>
      <c r="E36" s="953"/>
      <c r="F36" s="953"/>
      <c r="G36" s="953"/>
      <c r="H36" s="953"/>
      <c r="I36" s="702"/>
    </row>
    <row r="37" spans="1:12" ht="15" customHeight="1" x14ac:dyDescent="0.2">
      <c r="A37" s="311"/>
      <c r="B37" s="311"/>
      <c r="C37" s="311"/>
      <c r="D37" s="311"/>
      <c r="E37" s="1048"/>
      <c r="F37" s="1048"/>
      <c r="G37" s="312"/>
      <c r="H37" s="312"/>
      <c r="I37" s="312"/>
    </row>
    <row r="38" spans="1:12" x14ac:dyDescent="0.2">
      <c r="A38" s="311" t="s">
        <v>12</v>
      </c>
      <c r="C38" s="311"/>
      <c r="D38" s="311"/>
      <c r="E38" s="311"/>
      <c r="F38" s="313"/>
      <c r="G38" s="314"/>
      <c r="H38" s="311"/>
      <c r="I38" s="311"/>
    </row>
    <row r="39" spans="1:12" x14ac:dyDescent="0.2">
      <c r="A39" s="311"/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</row>
  </sheetData>
  <mergeCells count="6">
    <mergeCell ref="E37:F37"/>
    <mergeCell ref="A1:E1"/>
    <mergeCell ref="A2:F2"/>
    <mergeCell ref="A4:F4"/>
    <mergeCell ref="F6:G6"/>
    <mergeCell ref="D34:H36"/>
  </mergeCells>
  <printOptions horizontalCentered="1"/>
  <pageMargins left="0.70866141732283472" right="0.70866141732283472" top="0.23622047244094491" bottom="0" header="0.31496062992125984" footer="0.31496062992125984"/>
  <pageSetup paperSize="9" scale="9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opLeftCell="A22" workbookViewId="0">
      <selection activeCell="G44" sqref="G44"/>
    </sheetView>
  </sheetViews>
  <sheetFormatPr defaultRowHeight="12.75" x14ac:dyDescent="0.2"/>
  <cols>
    <col min="1" max="1" width="7.42578125" style="731" customWidth="1"/>
    <col min="2" max="2" width="17.140625" style="731" customWidth="1"/>
    <col min="3" max="3" width="11" style="731" customWidth="1"/>
    <col min="4" max="4" width="10" style="731" customWidth="1"/>
    <col min="5" max="5" width="13.140625" style="731" customWidth="1"/>
    <col min="6" max="6" width="15.140625" style="731" customWidth="1"/>
    <col min="7" max="7" width="13.28515625" style="731" customWidth="1"/>
    <col min="8" max="8" width="14.7109375" style="731" customWidth="1"/>
    <col min="9" max="9" width="16.7109375" style="731" customWidth="1"/>
    <col min="10" max="12" width="19.28515625" style="731" customWidth="1"/>
    <col min="13" max="16384" width="9.140625" style="731"/>
  </cols>
  <sheetData>
    <row r="1" spans="1:20" s="729" customFormat="1" ht="15" x14ac:dyDescent="0.25">
      <c r="E1" s="1056"/>
      <c r="F1" s="1056"/>
      <c r="G1" s="1056"/>
      <c r="H1" s="1056"/>
      <c r="I1" s="1056"/>
      <c r="J1" s="730" t="s">
        <v>61</v>
      </c>
      <c r="K1" s="730"/>
      <c r="L1" s="730"/>
    </row>
    <row r="2" spans="1:20" s="729" customFormat="1" ht="15.75" x14ac:dyDescent="0.25">
      <c r="A2" s="1057" t="s">
        <v>0</v>
      </c>
      <c r="B2" s="1057"/>
      <c r="C2" s="1057"/>
      <c r="D2" s="1057"/>
      <c r="E2" s="1057"/>
      <c r="F2" s="1057"/>
      <c r="G2" s="1057"/>
      <c r="H2" s="1057"/>
      <c r="I2" s="1057"/>
      <c r="J2" s="1057"/>
      <c r="K2" s="851"/>
      <c r="L2" s="851"/>
    </row>
    <row r="3" spans="1:20" s="729" customFormat="1" ht="20.25" x14ac:dyDescent="0.3">
      <c r="A3" s="1058" t="s">
        <v>747</v>
      </c>
      <c r="B3" s="1058"/>
      <c r="C3" s="1058"/>
      <c r="D3" s="1058"/>
      <c r="E3" s="1058"/>
      <c r="F3" s="1058"/>
      <c r="G3" s="1058"/>
      <c r="H3" s="1058"/>
      <c r="I3" s="1058"/>
      <c r="J3" s="1058"/>
      <c r="K3" s="852"/>
      <c r="L3" s="852"/>
    </row>
    <row r="4" spans="1:20" s="729" customFormat="1" ht="14.25" customHeight="1" x14ac:dyDescent="0.25"/>
    <row r="5" spans="1:20" ht="31.5" customHeight="1" x14ac:dyDescent="0.25">
      <c r="A5" s="1059" t="s">
        <v>805</v>
      </c>
      <c r="B5" s="1059"/>
      <c r="C5" s="1059"/>
      <c r="D5" s="1059"/>
      <c r="E5" s="1059"/>
      <c r="F5" s="1059"/>
      <c r="G5" s="1059"/>
      <c r="H5" s="1059"/>
      <c r="I5" s="1059"/>
      <c r="J5" s="1059"/>
      <c r="K5" s="853"/>
      <c r="L5" s="853"/>
    </row>
    <row r="6" spans="1:20" ht="13.5" customHeight="1" x14ac:dyDescent="0.2">
      <c r="A6" s="732"/>
      <c r="B6" s="732"/>
      <c r="C6" s="732"/>
      <c r="D6" s="732"/>
      <c r="E6" s="732"/>
      <c r="F6" s="732"/>
      <c r="G6" s="732"/>
      <c r="H6" s="732"/>
      <c r="I6" s="732"/>
      <c r="J6" s="732"/>
      <c r="K6" s="732"/>
      <c r="L6" s="732"/>
    </row>
    <row r="7" spans="1:20" ht="0.75" customHeight="1" x14ac:dyDescent="0.2"/>
    <row r="8" spans="1:20" x14ac:dyDescent="0.2">
      <c r="A8" s="1060" t="s">
        <v>159</v>
      </c>
      <c r="B8" s="1060"/>
      <c r="C8" s="733"/>
      <c r="H8" s="1061" t="s">
        <v>1030</v>
      </c>
      <c r="I8" s="1061"/>
      <c r="J8" s="1061"/>
      <c r="K8" s="854"/>
      <c r="L8" s="854"/>
    </row>
    <row r="9" spans="1:20" x14ac:dyDescent="0.2">
      <c r="A9" s="1050" t="s">
        <v>2</v>
      </c>
      <c r="B9" s="1050" t="s">
        <v>3</v>
      </c>
      <c r="C9" s="1051" t="s">
        <v>806</v>
      </c>
      <c r="D9" s="1052"/>
      <c r="E9" s="1052"/>
      <c r="F9" s="1053"/>
      <c r="G9" s="1051" t="s">
        <v>101</v>
      </c>
      <c r="H9" s="1052"/>
      <c r="I9" s="1052"/>
      <c r="J9" s="1053"/>
      <c r="K9" s="756"/>
      <c r="L9" s="756"/>
    </row>
    <row r="10" spans="1:20" ht="64.5" customHeight="1" x14ac:dyDescent="0.2">
      <c r="A10" s="1050"/>
      <c r="B10" s="1050"/>
      <c r="C10" s="735" t="s">
        <v>181</v>
      </c>
      <c r="D10" s="735" t="s">
        <v>16</v>
      </c>
      <c r="E10" s="736" t="s">
        <v>827</v>
      </c>
      <c r="F10" s="736" t="s">
        <v>198</v>
      </c>
      <c r="G10" s="735" t="s">
        <v>181</v>
      </c>
      <c r="H10" s="737" t="s">
        <v>17</v>
      </c>
      <c r="I10" s="738" t="s">
        <v>717</v>
      </c>
      <c r="J10" s="735" t="s">
        <v>718</v>
      </c>
      <c r="K10" s="855"/>
      <c r="L10" s="855"/>
    </row>
    <row r="11" spans="1:20" x14ac:dyDescent="0.2">
      <c r="A11" s="735">
        <v>1</v>
      </c>
      <c r="B11" s="735">
        <v>2</v>
      </c>
      <c r="C11" s="735">
        <v>3</v>
      </c>
      <c r="D11" s="735">
        <v>4</v>
      </c>
      <c r="E11" s="735">
        <v>5</v>
      </c>
      <c r="F11" s="736">
        <v>6</v>
      </c>
      <c r="G11" s="735">
        <v>7</v>
      </c>
      <c r="H11" s="739">
        <v>8</v>
      </c>
      <c r="I11" s="735">
        <v>9</v>
      </c>
      <c r="J11" s="740">
        <v>10</v>
      </c>
      <c r="K11" s="856"/>
      <c r="L11" s="856"/>
    </row>
    <row r="12" spans="1:20" x14ac:dyDescent="0.2">
      <c r="A12" s="741">
        <v>1</v>
      </c>
      <c r="B12" s="742" t="s">
        <v>903</v>
      </c>
      <c r="C12" s="741">
        <v>483</v>
      </c>
      <c r="D12" s="743">
        <v>29866</v>
      </c>
      <c r="E12" s="744">
        <v>244</v>
      </c>
      <c r="F12" s="841">
        <f>D12*E12</f>
        <v>7287304</v>
      </c>
      <c r="G12" s="745">
        <v>479</v>
      </c>
      <c r="H12" s="744">
        <v>6881028</v>
      </c>
      <c r="I12" s="746">
        <v>232</v>
      </c>
      <c r="J12" s="747">
        <f>H12/I12</f>
        <v>29659.603448275862</v>
      </c>
      <c r="K12" s="857"/>
      <c r="L12" s="857"/>
      <c r="N12" s="731">
        <f>D12*0.0001*244</f>
        <v>728.73040000000003</v>
      </c>
      <c r="O12" s="731">
        <f>N12*55/100</f>
        <v>400.80171999999999</v>
      </c>
      <c r="P12" s="731">
        <f>N12-O12</f>
        <v>327.92868000000004</v>
      </c>
      <c r="R12" s="731">
        <f>H12*0.0001</f>
        <v>688.1028</v>
      </c>
      <c r="S12" s="731">
        <f>R12*0.55</f>
        <v>378.45654000000002</v>
      </c>
      <c r="T12" s="731">
        <f>R12*0.45</f>
        <v>309.64625999999998</v>
      </c>
    </row>
    <row r="13" spans="1:20" x14ac:dyDescent="0.2">
      <c r="A13" s="741">
        <v>2</v>
      </c>
      <c r="B13" s="742" t="s">
        <v>904</v>
      </c>
      <c r="C13" s="745">
        <v>445</v>
      </c>
      <c r="D13" s="743">
        <v>36319</v>
      </c>
      <c r="E13" s="744">
        <v>244</v>
      </c>
      <c r="F13" s="841">
        <f t="shared" ref="F13:F33" si="0">D13*E13</f>
        <v>8861836</v>
      </c>
      <c r="G13" s="745">
        <v>446</v>
      </c>
      <c r="H13" s="744">
        <v>7288602</v>
      </c>
      <c r="I13" s="746">
        <v>232</v>
      </c>
      <c r="J13" s="747">
        <f t="shared" ref="J13:J33" si="1">H13/I13</f>
        <v>31416.387931034482</v>
      </c>
      <c r="K13" s="857"/>
      <c r="L13" s="857"/>
      <c r="N13" s="731">
        <f t="shared" ref="N13:N33" si="2">D13*0.0001*244</f>
        <v>886.18360000000007</v>
      </c>
      <c r="O13" s="731">
        <f t="shared" ref="O13:O33" si="3">N13*55/100</f>
        <v>487.40098000000006</v>
      </c>
      <c r="P13" s="731">
        <f t="shared" ref="P13:P33" si="4">N13-O13</f>
        <v>398.78262000000001</v>
      </c>
      <c r="R13" s="731">
        <f t="shared" ref="R13:R33" si="5">H13*0.0001</f>
        <v>728.86020000000008</v>
      </c>
      <c r="S13" s="731">
        <f t="shared" ref="S13:S33" si="6">R13*0.55</f>
        <v>400.87311000000005</v>
      </c>
      <c r="T13" s="731">
        <f t="shared" ref="T13:T33" si="7">R13*0.45</f>
        <v>327.98709000000002</v>
      </c>
    </row>
    <row r="14" spans="1:20" x14ac:dyDescent="0.2">
      <c r="A14" s="741">
        <v>3</v>
      </c>
      <c r="B14" s="742" t="s">
        <v>905</v>
      </c>
      <c r="C14" s="745">
        <v>209</v>
      </c>
      <c r="D14" s="842">
        <v>13649</v>
      </c>
      <c r="E14" s="744">
        <v>244</v>
      </c>
      <c r="F14" s="841">
        <f t="shared" si="0"/>
        <v>3330356</v>
      </c>
      <c r="G14" s="745">
        <v>209</v>
      </c>
      <c r="H14" s="744">
        <v>2358796</v>
      </c>
      <c r="I14" s="746">
        <v>232</v>
      </c>
      <c r="J14" s="747">
        <f t="shared" si="1"/>
        <v>10167.224137931034</v>
      </c>
      <c r="K14" s="857"/>
      <c r="L14" s="857"/>
      <c r="N14" s="731">
        <f t="shared" si="2"/>
        <v>333.03559999999999</v>
      </c>
      <c r="O14" s="731">
        <f t="shared" si="3"/>
        <v>183.16958</v>
      </c>
      <c r="P14" s="731">
        <f t="shared" si="4"/>
        <v>149.86601999999999</v>
      </c>
      <c r="R14" s="731">
        <f t="shared" si="5"/>
        <v>235.87960000000001</v>
      </c>
      <c r="S14" s="731">
        <f t="shared" si="6"/>
        <v>129.73378000000002</v>
      </c>
      <c r="T14" s="731">
        <f t="shared" si="7"/>
        <v>106.14582</v>
      </c>
    </row>
    <row r="15" spans="1:20" x14ac:dyDescent="0.2">
      <c r="A15" s="741">
        <v>4</v>
      </c>
      <c r="B15" s="742" t="s">
        <v>906</v>
      </c>
      <c r="C15" s="741">
        <v>239</v>
      </c>
      <c r="D15" s="743">
        <v>37051.370833333334</v>
      </c>
      <c r="E15" s="744">
        <v>244</v>
      </c>
      <c r="F15" s="841">
        <f t="shared" si="0"/>
        <v>9040534.4833333343</v>
      </c>
      <c r="G15" s="745">
        <v>239</v>
      </c>
      <c r="H15" s="744">
        <v>9976610</v>
      </c>
      <c r="I15" s="746">
        <v>232</v>
      </c>
      <c r="J15" s="747">
        <f t="shared" si="1"/>
        <v>43002.629310344826</v>
      </c>
      <c r="K15" s="857"/>
      <c r="L15" s="857"/>
      <c r="N15" s="731">
        <f t="shared" si="2"/>
        <v>904.05344833333345</v>
      </c>
      <c r="O15" s="731">
        <f t="shared" si="3"/>
        <v>497.22939658333337</v>
      </c>
      <c r="P15" s="731">
        <f t="shared" si="4"/>
        <v>406.82405175000008</v>
      </c>
      <c r="R15" s="731">
        <f t="shared" si="5"/>
        <v>997.66100000000006</v>
      </c>
      <c r="S15" s="731">
        <f t="shared" si="6"/>
        <v>548.71355000000005</v>
      </c>
      <c r="T15" s="731">
        <f t="shared" si="7"/>
        <v>448.94745000000006</v>
      </c>
    </row>
    <row r="16" spans="1:20" x14ac:dyDescent="0.2">
      <c r="A16" s="741">
        <v>5</v>
      </c>
      <c r="B16" s="742" t="s">
        <v>907</v>
      </c>
      <c r="C16" s="741">
        <v>387</v>
      </c>
      <c r="D16" s="743">
        <v>39944.833333333336</v>
      </c>
      <c r="E16" s="744">
        <v>244</v>
      </c>
      <c r="F16" s="841">
        <f t="shared" si="0"/>
        <v>9746539.333333334</v>
      </c>
      <c r="G16" s="745">
        <v>385</v>
      </c>
      <c r="H16" s="744">
        <v>9109345</v>
      </c>
      <c r="I16" s="746">
        <v>232</v>
      </c>
      <c r="J16" s="747">
        <f t="shared" si="1"/>
        <v>39264.418103448275</v>
      </c>
      <c r="K16" s="857"/>
      <c r="L16" s="857"/>
      <c r="N16" s="731">
        <f t="shared" si="2"/>
        <v>974.65393333333338</v>
      </c>
      <c r="O16" s="731">
        <f t="shared" si="3"/>
        <v>536.05966333333333</v>
      </c>
      <c r="P16" s="731">
        <f t="shared" si="4"/>
        <v>438.59427000000005</v>
      </c>
      <c r="R16" s="731">
        <f t="shared" si="5"/>
        <v>910.93450000000007</v>
      </c>
      <c r="S16" s="731">
        <f t="shared" si="6"/>
        <v>501.01397500000007</v>
      </c>
      <c r="T16" s="731">
        <f t="shared" si="7"/>
        <v>409.92052500000005</v>
      </c>
    </row>
    <row r="17" spans="1:20" x14ac:dyDescent="0.2">
      <c r="A17" s="741">
        <v>6</v>
      </c>
      <c r="B17" s="742" t="s">
        <v>908</v>
      </c>
      <c r="C17" s="741">
        <v>363</v>
      </c>
      <c r="D17" s="743">
        <v>46524.304166666669</v>
      </c>
      <c r="E17" s="744">
        <v>244</v>
      </c>
      <c r="F17" s="841">
        <f t="shared" si="0"/>
        <v>11351930.216666667</v>
      </c>
      <c r="G17" s="745">
        <v>363</v>
      </c>
      <c r="H17" s="744">
        <v>10353022</v>
      </c>
      <c r="I17" s="746">
        <v>232</v>
      </c>
      <c r="J17" s="747">
        <f t="shared" si="1"/>
        <v>44625.09482758621</v>
      </c>
      <c r="K17" s="857"/>
      <c r="L17" s="857"/>
      <c r="N17" s="731">
        <f t="shared" si="2"/>
        <v>1135.1930216666667</v>
      </c>
      <c r="O17" s="731">
        <f t="shared" si="3"/>
        <v>624.35616191666668</v>
      </c>
      <c r="P17" s="731">
        <f t="shared" si="4"/>
        <v>510.83685975000003</v>
      </c>
      <c r="R17" s="731">
        <f t="shared" si="5"/>
        <v>1035.3022000000001</v>
      </c>
      <c r="S17" s="731">
        <f t="shared" si="6"/>
        <v>569.41621000000009</v>
      </c>
      <c r="T17" s="731">
        <f t="shared" si="7"/>
        <v>465.88599000000005</v>
      </c>
    </row>
    <row r="18" spans="1:20" x14ac:dyDescent="0.2">
      <c r="A18" s="741">
        <v>7</v>
      </c>
      <c r="B18" s="742" t="s">
        <v>909</v>
      </c>
      <c r="C18" s="741">
        <v>502</v>
      </c>
      <c r="D18" s="743">
        <v>45479.159166666665</v>
      </c>
      <c r="E18" s="744">
        <v>244</v>
      </c>
      <c r="F18" s="841">
        <f t="shared" si="0"/>
        <v>11096914.836666666</v>
      </c>
      <c r="G18" s="745">
        <v>502</v>
      </c>
      <c r="H18" s="744">
        <v>10523719</v>
      </c>
      <c r="I18" s="746">
        <v>232</v>
      </c>
      <c r="J18" s="747">
        <f t="shared" si="1"/>
        <v>45360.857758620688</v>
      </c>
      <c r="K18" s="857"/>
      <c r="L18" s="857"/>
      <c r="N18" s="731">
        <f t="shared" si="2"/>
        <v>1109.6914836666667</v>
      </c>
      <c r="O18" s="731">
        <f t="shared" si="3"/>
        <v>610.33031601666664</v>
      </c>
      <c r="P18" s="731">
        <f t="shared" si="4"/>
        <v>499.36116765000008</v>
      </c>
      <c r="R18" s="731">
        <f t="shared" si="5"/>
        <v>1052.3719000000001</v>
      </c>
      <c r="S18" s="731">
        <f t="shared" si="6"/>
        <v>578.80454500000008</v>
      </c>
      <c r="T18" s="731">
        <f t="shared" si="7"/>
        <v>473.56735500000008</v>
      </c>
    </row>
    <row r="19" spans="1:20" x14ac:dyDescent="0.2">
      <c r="A19" s="741">
        <v>8</v>
      </c>
      <c r="B19" s="749" t="s">
        <v>910</v>
      </c>
      <c r="C19" s="741">
        <v>297</v>
      </c>
      <c r="D19" s="743">
        <v>16071</v>
      </c>
      <c r="E19" s="744">
        <v>244</v>
      </c>
      <c r="F19" s="841">
        <f t="shared" si="0"/>
        <v>3921324</v>
      </c>
      <c r="G19" s="745">
        <v>291</v>
      </c>
      <c r="H19" s="744">
        <v>3628884</v>
      </c>
      <c r="I19" s="746">
        <v>232</v>
      </c>
      <c r="J19" s="747">
        <f t="shared" si="1"/>
        <v>15641.741379310344</v>
      </c>
      <c r="K19" s="857"/>
      <c r="L19" s="857"/>
      <c r="N19" s="731">
        <f t="shared" si="2"/>
        <v>392.13240000000002</v>
      </c>
      <c r="O19" s="731">
        <f t="shared" si="3"/>
        <v>215.67282</v>
      </c>
      <c r="P19" s="731">
        <f t="shared" si="4"/>
        <v>176.45958000000002</v>
      </c>
      <c r="R19" s="731">
        <f t="shared" si="5"/>
        <v>362.88839999999999</v>
      </c>
      <c r="S19" s="731">
        <f t="shared" si="6"/>
        <v>199.58862000000002</v>
      </c>
      <c r="T19" s="731">
        <f t="shared" si="7"/>
        <v>163.29978</v>
      </c>
    </row>
    <row r="20" spans="1:20" ht="14.25" x14ac:dyDescent="0.2">
      <c r="A20" s="741">
        <v>9</v>
      </c>
      <c r="B20" s="750" t="s">
        <v>911</v>
      </c>
      <c r="C20" s="741">
        <v>431</v>
      </c>
      <c r="D20" s="743">
        <v>40465.14166666667</v>
      </c>
      <c r="E20" s="744">
        <v>244</v>
      </c>
      <c r="F20" s="841">
        <f t="shared" si="0"/>
        <v>9873494.5666666683</v>
      </c>
      <c r="G20" s="745">
        <v>427</v>
      </c>
      <c r="H20" s="744">
        <v>9587180</v>
      </c>
      <c r="I20" s="746">
        <v>232</v>
      </c>
      <c r="J20" s="747">
        <f t="shared" si="1"/>
        <v>41324.051724137928</v>
      </c>
      <c r="K20" s="857"/>
      <c r="L20" s="857"/>
      <c r="N20" s="731">
        <f t="shared" si="2"/>
        <v>987.34945666666681</v>
      </c>
      <c r="O20" s="731">
        <f t="shared" si="3"/>
        <v>543.04220116666681</v>
      </c>
      <c r="P20" s="731">
        <f t="shared" si="4"/>
        <v>444.3072555</v>
      </c>
      <c r="R20" s="731">
        <f t="shared" si="5"/>
        <v>958.71800000000007</v>
      </c>
      <c r="S20" s="731">
        <f t="shared" si="6"/>
        <v>527.2949000000001</v>
      </c>
      <c r="T20" s="731">
        <f t="shared" si="7"/>
        <v>431.42310000000003</v>
      </c>
    </row>
    <row r="21" spans="1:20" ht="14.25" x14ac:dyDescent="0.2">
      <c r="A21" s="741">
        <v>10</v>
      </c>
      <c r="B21" s="751" t="s">
        <v>912</v>
      </c>
      <c r="C21" s="741">
        <v>371</v>
      </c>
      <c r="D21" s="743">
        <v>29518.941666666666</v>
      </c>
      <c r="E21" s="744">
        <v>244</v>
      </c>
      <c r="F21" s="841">
        <f t="shared" si="0"/>
        <v>7202621.7666666666</v>
      </c>
      <c r="G21" s="745">
        <v>371</v>
      </c>
      <c r="H21" s="744">
        <v>9659199</v>
      </c>
      <c r="I21" s="746">
        <v>232</v>
      </c>
      <c r="J21" s="747">
        <f t="shared" si="1"/>
        <v>41634.478448275862</v>
      </c>
      <c r="K21" s="857"/>
      <c r="L21" s="857"/>
      <c r="N21" s="731">
        <f t="shared" si="2"/>
        <v>720.26217666666673</v>
      </c>
      <c r="O21" s="731">
        <f t="shared" si="3"/>
        <v>396.14419716666669</v>
      </c>
      <c r="P21" s="731">
        <f t="shared" si="4"/>
        <v>324.11797950000005</v>
      </c>
      <c r="R21" s="731">
        <f t="shared" si="5"/>
        <v>965.9199000000001</v>
      </c>
      <c r="S21" s="731">
        <f t="shared" si="6"/>
        <v>531.25594500000011</v>
      </c>
      <c r="T21" s="731">
        <f t="shared" si="7"/>
        <v>434.66395500000004</v>
      </c>
    </row>
    <row r="22" spans="1:20" ht="14.25" x14ac:dyDescent="0.2">
      <c r="A22" s="741">
        <v>11</v>
      </c>
      <c r="B22" s="751" t="s">
        <v>913</v>
      </c>
      <c r="C22" s="741">
        <v>488</v>
      </c>
      <c r="D22" s="743">
        <v>47220</v>
      </c>
      <c r="E22" s="744">
        <v>244</v>
      </c>
      <c r="F22" s="841">
        <f t="shared" si="0"/>
        <v>11521680</v>
      </c>
      <c r="G22" s="745">
        <v>486</v>
      </c>
      <c r="H22" s="744">
        <v>11594207</v>
      </c>
      <c r="I22" s="746">
        <v>232</v>
      </c>
      <c r="J22" s="747">
        <f t="shared" si="1"/>
        <v>49975.03017241379</v>
      </c>
      <c r="K22" s="857"/>
      <c r="L22" s="857"/>
      <c r="N22" s="731">
        <f t="shared" si="2"/>
        <v>1152.1680000000001</v>
      </c>
      <c r="O22" s="731">
        <f t="shared" si="3"/>
        <v>633.69240000000002</v>
      </c>
      <c r="P22" s="731">
        <f t="shared" si="4"/>
        <v>518.4756000000001</v>
      </c>
      <c r="R22" s="731">
        <f t="shared" si="5"/>
        <v>1159.4207000000001</v>
      </c>
      <c r="S22" s="731">
        <f t="shared" si="6"/>
        <v>637.68138500000009</v>
      </c>
      <c r="T22" s="731">
        <f t="shared" si="7"/>
        <v>521.73931500000003</v>
      </c>
    </row>
    <row r="23" spans="1:20" ht="14.25" x14ac:dyDescent="0.2">
      <c r="A23" s="741">
        <v>12</v>
      </c>
      <c r="B23" s="751" t="s">
        <v>914</v>
      </c>
      <c r="C23" s="741">
        <v>489</v>
      </c>
      <c r="D23" s="743">
        <v>25839.0625</v>
      </c>
      <c r="E23" s="744">
        <v>244</v>
      </c>
      <c r="F23" s="841">
        <f t="shared" si="0"/>
        <v>6304731.25</v>
      </c>
      <c r="G23" s="745">
        <v>491</v>
      </c>
      <c r="H23" s="744">
        <v>6901553</v>
      </c>
      <c r="I23" s="746">
        <v>232</v>
      </c>
      <c r="J23" s="747">
        <f t="shared" si="1"/>
        <v>29748.073275862069</v>
      </c>
      <c r="K23" s="857"/>
      <c r="L23" s="857"/>
      <c r="N23" s="731">
        <f t="shared" si="2"/>
        <v>630.47312499999998</v>
      </c>
      <c r="O23" s="731">
        <f t="shared" si="3"/>
        <v>346.76021874999998</v>
      </c>
      <c r="P23" s="731">
        <f t="shared" si="4"/>
        <v>283.71290625</v>
      </c>
      <c r="R23" s="731">
        <f t="shared" si="5"/>
        <v>690.15530000000001</v>
      </c>
      <c r="S23" s="731">
        <f t="shared" si="6"/>
        <v>379.58541500000001</v>
      </c>
      <c r="T23" s="731">
        <f t="shared" si="7"/>
        <v>310.569885</v>
      </c>
    </row>
    <row r="24" spans="1:20" ht="14.25" x14ac:dyDescent="0.2">
      <c r="A24" s="741">
        <v>13</v>
      </c>
      <c r="B24" s="751" t="s">
        <v>915</v>
      </c>
      <c r="C24" s="741">
        <v>469</v>
      </c>
      <c r="D24" s="743">
        <v>27517</v>
      </c>
      <c r="E24" s="744">
        <v>244</v>
      </c>
      <c r="F24" s="841">
        <f t="shared" si="0"/>
        <v>6714148</v>
      </c>
      <c r="G24" s="745">
        <v>472</v>
      </c>
      <c r="H24" s="744">
        <v>4738824</v>
      </c>
      <c r="I24" s="746">
        <v>232</v>
      </c>
      <c r="J24" s="747">
        <f t="shared" si="1"/>
        <v>20425.96551724138</v>
      </c>
      <c r="K24" s="857"/>
      <c r="L24" s="857"/>
      <c r="N24" s="731">
        <f t="shared" si="2"/>
        <v>671.41480000000001</v>
      </c>
      <c r="O24" s="731">
        <f t="shared" si="3"/>
        <v>369.27814000000001</v>
      </c>
      <c r="P24" s="731">
        <f t="shared" si="4"/>
        <v>302.13666000000001</v>
      </c>
      <c r="R24" s="731">
        <f t="shared" si="5"/>
        <v>473.88240000000002</v>
      </c>
      <c r="S24" s="731">
        <f t="shared" si="6"/>
        <v>260.63532000000004</v>
      </c>
      <c r="T24" s="731">
        <f t="shared" si="7"/>
        <v>213.24708000000001</v>
      </c>
    </row>
    <row r="25" spans="1:20" ht="15" x14ac:dyDescent="0.2">
      <c r="A25" s="741">
        <v>14</v>
      </c>
      <c r="B25" s="752" t="s">
        <v>916</v>
      </c>
      <c r="C25" s="741">
        <v>479</v>
      </c>
      <c r="D25" s="743">
        <v>89801</v>
      </c>
      <c r="E25" s="744">
        <v>244</v>
      </c>
      <c r="F25" s="841">
        <f t="shared" si="0"/>
        <v>21911444</v>
      </c>
      <c r="G25" s="741">
        <v>479</v>
      </c>
      <c r="H25" s="744">
        <v>23302177</v>
      </c>
      <c r="I25" s="746">
        <v>232</v>
      </c>
      <c r="J25" s="747">
        <f t="shared" si="1"/>
        <v>100440.41810344828</v>
      </c>
      <c r="K25" s="857"/>
      <c r="L25" s="857"/>
      <c r="N25" s="731">
        <f t="shared" si="2"/>
        <v>2191.1444000000001</v>
      </c>
      <c r="O25" s="731">
        <f t="shared" si="3"/>
        <v>1205.1294200000002</v>
      </c>
      <c r="P25" s="731">
        <f t="shared" si="4"/>
        <v>986.01497999999992</v>
      </c>
      <c r="R25" s="731">
        <f t="shared" si="5"/>
        <v>2330.2177000000001</v>
      </c>
      <c r="S25" s="731">
        <f t="shared" si="6"/>
        <v>1281.6197350000002</v>
      </c>
      <c r="T25" s="731">
        <f t="shared" si="7"/>
        <v>1048.5979650000002</v>
      </c>
    </row>
    <row r="26" spans="1:20" ht="15" x14ac:dyDescent="0.2">
      <c r="A26" s="741">
        <v>15</v>
      </c>
      <c r="B26" s="752" t="s">
        <v>917</v>
      </c>
      <c r="C26" s="741">
        <v>361</v>
      </c>
      <c r="D26" s="743">
        <v>52627</v>
      </c>
      <c r="E26" s="744">
        <v>244</v>
      </c>
      <c r="F26" s="841">
        <f t="shared" si="0"/>
        <v>12840988</v>
      </c>
      <c r="G26" s="741">
        <v>361</v>
      </c>
      <c r="H26" s="744">
        <v>10942235</v>
      </c>
      <c r="I26" s="746">
        <v>232</v>
      </c>
      <c r="J26" s="747">
        <f t="shared" si="1"/>
        <v>47164.806034482761</v>
      </c>
      <c r="K26" s="857"/>
      <c r="L26" s="857"/>
      <c r="N26" s="731">
        <f t="shared" si="2"/>
        <v>1284.0988000000002</v>
      </c>
      <c r="O26" s="731">
        <f t="shared" si="3"/>
        <v>706.25434000000007</v>
      </c>
      <c r="P26" s="731">
        <f t="shared" si="4"/>
        <v>577.84446000000014</v>
      </c>
      <c r="R26" s="731">
        <f t="shared" si="5"/>
        <v>1094.2235000000001</v>
      </c>
      <c r="S26" s="731">
        <f t="shared" si="6"/>
        <v>601.82292500000005</v>
      </c>
      <c r="T26" s="731">
        <f t="shared" si="7"/>
        <v>492.40057500000006</v>
      </c>
    </row>
    <row r="27" spans="1:20" ht="15" x14ac:dyDescent="0.2">
      <c r="A27" s="741">
        <v>16</v>
      </c>
      <c r="B27" s="752" t="s">
        <v>918</v>
      </c>
      <c r="C27" s="741">
        <v>275</v>
      </c>
      <c r="D27" s="743">
        <v>25015.366666666665</v>
      </c>
      <c r="E27" s="744">
        <v>244</v>
      </c>
      <c r="F27" s="841">
        <f t="shared" si="0"/>
        <v>6103749.4666666659</v>
      </c>
      <c r="G27" s="741">
        <v>275</v>
      </c>
      <c r="H27" s="744">
        <v>5673140</v>
      </c>
      <c r="I27" s="746">
        <v>232</v>
      </c>
      <c r="J27" s="747">
        <f t="shared" si="1"/>
        <v>24453.189655172413</v>
      </c>
      <c r="K27" s="857"/>
      <c r="L27" s="857"/>
      <c r="N27" s="731">
        <f t="shared" si="2"/>
        <v>610.37494666666657</v>
      </c>
      <c r="O27" s="731">
        <f t="shared" si="3"/>
        <v>335.70622066666664</v>
      </c>
      <c r="P27" s="731">
        <f t="shared" si="4"/>
        <v>274.66872599999994</v>
      </c>
      <c r="R27" s="731">
        <f t="shared" si="5"/>
        <v>567.31400000000008</v>
      </c>
      <c r="S27" s="731">
        <f t="shared" si="6"/>
        <v>312.02270000000004</v>
      </c>
      <c r="T27" s="731">
        <f t="shared" si="7"/>
        <v>255.29130000000004</v>
      </c>
    </row>
    <row r="28" spans="1:20" ht="15" x14ac:dyDescent="0.2">
      <c r="A28" s="741">
        <v>17</v>
      </c>
      <c r="B28" s="752" t="s">
        <v>919</v>
      </c>
      <c r="C28" s="741">
        <v>244</v>
      </c>
      <c r="D28" s="743">
        <v>37620.754166666666</v>
      </c>
      <c r="E28" s="744">
        <v>244</v>
      </c>
      <c r="F28" s="841">
        <f t="shared" si="0"/>
        <v>9179464.0166666657</v>
      </c>
      <c r="G28" s="741">
        <v>244</v>
      </c>
      <c r="H28" s="744">
        <v>9183133</v>
      </c>
      <c r="I28" s="746">
        <v>232</v>
      </c>
      <c r="J28" s="747">
        <f t="shared" si="1"/>
        <v>39582.46982758621</v>
      </c>
      <c r="K28" s="857"/>
      <c r="L28" s="857"/>
      <c r="N28" s="731">
        <f t="shared" si="2"/>
        <v>917.9464016666667</v>
      </c>
      <c r="O28" s="731">
        <f t="shared" si="3"/>
        <v>504.87052091666669</v>
      </c>
      <c r="P28" s="731">
        <f t="shared" si="4"/>
        <v>413.07588075000001</v>
      </c>
      <c r="R28" s="731">
        <f t="shared" si="5"/>
        <v>918.31330000000003</v>
      </c>
      <c r="S28" s="731">
        <f t="shared" si="6"/>
        <v>505.07231500000006</v>
      </c>
      <c r="T28" s="731">
        <f t="shared" si="7"/>
        <v>413.24098500000002</v>
      </c>
    </row>
    <row r="29" spans="1:20" ht="15" x14ac:dyDescent="0.2">
      <c r="A29" s="741">
        <v>18</v>
      </c>
      <c r="B29" s="752" t="s">
        <v>920</v>
      </c>
      <c r="C29" s="741">
        <v>404</v>
      </c>
      <c r="D29" s="743">
        <v>19357</v>
      </c>
      <c r="E29" s="744">
        <v>244</v>
      </c>
      <c r="F29" s="841">
        <f t="shared" si="0"/>
        <v>4723108</v>
      </c>
      <c r="G29" s="741">
        <v>401</v>
      </c>
      <c r="H29" s="744">
        <v>4865585</v>
      </c>
      <c r="I29" s="746">
        <v>232</v>
      </c>
      <c r="J29" s="747">
        <f t="shared" si="1"/>
        <v>20972.349137931036</v>
      </c>
      <c r="K29" s="857"/>
      <c r="L29" s="857"/>
      <c r="N29" s="731">
        <f t="shared" si="2"/>
        <v>472.31080000000003</v>
      </c>
      <c r="O29" s="731">
        <f t="shared" si="3"/>
        <v>259.77094</v>
      </c>
      <c r="P29" s="731">
        <f t="shared" si="4"/>
        <v>212.53986000000003</v>
      </c>
      <c r="R29" s="731">
        <f t="shared" si="5"/>
        <v>486.55850000000004</v>
      </c>
      <c r="S29" s="731">
        <f t="shared" si="6"/>
        <v>267.60717500000004</v>
      </c>
      <c r="T29" s="731">
        <f t="shared" si="7"/>
        <v>218.95132500000003</v>
      </c>
    </row>
    <row r="30" spans="1:20" ht="15" x14ac:dyDescent="0.2">
      <c r="A30" s="741">
        <v>19</v>
      </c>
      <c r="B30" s="752" t="s">
        <v>921</v>
      </c>
      <c r="C30" s="741">
        <v>212</v>
      </c>
      <c r="D30" s="743">
        <v>20196</v>
      </c>
      <c r="E30" s="744">
        <v>244</v>
      </c>
      <c r="F30" s="841">
        <f t="shared" si="0"/>
        <v>4927824</v>
      </c>
      <c r="G30" s="741">
        <v>211</v>
      </c>
      <c r="H30" s="744">
        <v>4368994</v>
      </c>
      <c r="I30" s="746">
        <v>232</v>
      </c>
      <c r="J30" s="747">
        <f t="shared" si="1"/>
        <v>18831.870689655174</v>
      </c>
      <c r="K30" s="857"/>
      <c r="L30" s="857"/>
      <c r="N30" s="731">
        <f t="shared" si="2"/>
        <v>492.7824</v>
      </c>
      <c r="O30" s="731">
        <f t="shared" si="3"/>
        <v>271.03032000000002</v>
      </c>
      <c r="P30" s="731">
        <f t="shared" si="4"/>
        <v>221.75207999999998</v>
      </c>
      <c r="R30" s="731">
        <f t="shared" si="5"/>
        <v>436.89940000000001</v>
      </c>
      <c r="S30" s="731">
        <f t="shared" si="6"/>
        <v>240.29467000000002</v>
      </c>
      <c r="T30" s="731">
        <f t="shared" si="7"/>
        <v>196.60473000000002</v>
      </c>
    </row>
    <row r="31" spans="1:20" ht="15" x14ac:dyDescent="0.2">
      <c r="A31" s="741">
        <v>20</v>
      </c>
      <c r="B31" s="752" t="s">
        <v>922</v>
      </c>
      <c r="C31" s="741">
        <v>524</v>
      </c>
      <c r="D31" s="743">
        <v>54232</v>
      </c>
      <c r="E31" s="744">
        <v>244</v>
      </c>
      <c r="F31" s="841">
        <f t="shared" si="0"/>
        <v>13232608</v>
      </c>
      <c r="G31" s="741">
        <v>525</v>
      </c>
      <c r="H31" s="744">
        <v>12508609</v>
      </c>
      <c r="I31" s="746">
        <v>232</v>
      </c>
      <c r="J31" s="747">
        <f t="shared" si="1"/>
        <v>53916.418103448275</v>
      </c>
      <c r="K31" s="857"/>
      <c r="L31" s="857"/>
      <c r="N31" s="731">
        <f t="shared" si="2"/>
        <v>1323.2608</v>
      </c>
      <c r="O31" s="731">
        <f t="shared" si="3"/>
        <v>727.79343999999992</v>
      </c>
      <c r="P31" s="731">
        <f t="shared" si="4"/>
        <v>595.4673600000001</v>
      </c>
      <c r="R31" s="731">
        <f t="shared" si="5"/>
        <v>1250.8609000000001</v>
      </c>
      <c r="S31" s="731">
        <f t="shared" si="6"/>
        <v>687.97349500000007</v>
      </c>
      <c r="T31" s="731">
        <f t="shared" si="7"/>
        <v>562.88740500000006</v>
      </c>
    </row>
    <row r="32" spans="1:20" ht="15" x14ac:dyDescent="0.2">
      <c r="A32" s="741">
        <v>21</v>
      </c>
      <c r="B32" s="752" t="s">
        <v>923</v>
      </c>
      <c r="C32" s="741">
        <v>426</v>
      </c>
      <c r="D32" s="743">
        <v>38404</v>
      </c>
      <c r="E32" s="744">
        <v>244</v>
      </c>
      <c r="F32" s="841">
        <f t="shared" si="0"/>
        <v>9370576</v>
      </c>
      <c r="G32" s="741">
        <v>422</v>
      </c>
      <c r="H32" s="744">
        <v>9246784</v>
      </c>
      <c r="I32" s="746">
        <v>232</v>
      </c>
      <c r="J32" s="747">
        <f t="shared" si="1"/>
        <v>39856.827586206899</v>
      </c>
      <c r="K32" s="857"/>
      <c r="L32" s="857"/>
      <c r="N32" s="731">
        <f t="shared" si="2"/>
        <v>937.05760000000009</v>
      </c>
      <c r="O32" s="731">
        <f t="shared" si="3"/>
        <v>515.38168000000007</v>
      </c>
      <c r="P32" s="731">
        <f t="shared" si="4"/>
        <v>421.67592000000002</v>
      </c>
      <c r="R32" s="731">
        <f t="shared" si="5"/>
        <v>924.67840000000001</v>
      </c>
      <c r="S32" s="731">
        <f t="shared" si="6"/>
        <v>508.57312000000007</v>
      </c>
      <c r="T32" s="731">
        <f t="shared" si="7"/>
        <v>416.10527999999999</v>
      </c>
    </row>
    <row r="33" spans="1:20" ht="15" x14ac:dyDescent="0.2">
      <c r="A33" s="741">
        <v>22</v>
      </c>
      <c r="B33" s="752" t="s">
        <v>924</v>
      </c>
      <c r="C33" s="741">
        <v>602</v>
      </c>
      <c r="D33" s="743">
        <v>37569</v>
      </c>
      <c r="E33" s="744">
        <v>244</v>
      </c>
      <c r="F33" s="841">
        <f t="shared" si="0"/>
        <v>9166836</v>
      </c>
      <c r="G33" s="741">
        <v>598</v>
      </c>
      <c r="H33" s="744">
        <v>9243331</v>
      </c>
      <c r="I33" s="746">
        <v>232</v>
      </c>
      <c r="J33" s="747">
        <f t="shared" si="1"/>
        <v>39841.943965517239</v>
      </c>
      <c r="K33" s="857"/>
      <c r="L33" s="857"/>
      <c r="N33" s="731">
        <f t="shared" si="2"/>
        <v>916.68360000000007</v>
      </c>
      <c r="O33" s="731">
        <f t="shared" si="3"/>
        <v>504.17598000000004</v>
      </c>
      <c r="P33" s="731">
        <f t="shared" si="4"/>
        <v>412.50762000000003</v>
      </c>
      <c r="R33" s="731">
        <f t="shared" si="5"/>
        <v>924.33310000000006</v>
      </c>
      <c r="S33" s="731">
        <f t="shared" si="6"/>
        <v>508.38320500000009</v>
      </c>
      <c r="T33" s="731">
        <f t="shared" si="7"/>
        <v>415.94989500000003</v>
      </c>
    </row>
    <row r="34" spans="1:20" x14ac:dyDescent="0.2">
      <c r="A34" s="753" t="s">
        <v>18</v>
      </c>
      <c r="B34" s="754"/>
      <c r="C34" s="754">
        <f>SUM(C12:C33)</f>
        <v>8700</v>
      </c>
      <c r="D34" s="755">
        <f>SUM(D12:D33)</f>
        <v>810286.93416666659</v>
      </c>
      <c r="E34" s="754">
        <f t="shared" ref="E34:J34" si="8">SUM(E12:E33)</f>
        <v>5368</v>
      </c>
      <c r="F34" s="754">
        <f t="shared" si="8"/>
        <v>197710011.93666667</v>
      </c>
      <c r="G34" s="754">
        <f t="shared" si="8"/>
        <v>8677</v>
      </c>
      <c r="H34" s="754">
        <f t="shared" si="8"/>
        <v>191934957</v>
      </c>
      <c r="I34" s="746">
        <v>232</v>
      </c>
      <c r="J34" s="755">
        <f t="shared" si="8"/>
        <v>827305.84913793113</v>
      </c>
      <c r="K34" s="858"/>
      <c r="L34" s="858"/>
      <c r="N34" s="731">
        <f>SUM(N12:N33)</f>
        <v>19771.001193666667</v>
      </c>
      <c r="O34" s="731">
        <f t="shared" ref="O34" si="9">D34*244*0.0001</f>
        <v>19771.001193666663</v>
      </c>
    </row>
    <row r="35" spans="1:20" x14ac:dyDescent="0.2">
      <c r="A35" s="756"/>
      <c r="B35" s="757"/>
      <c r="C35" s="757"/>
      <c r="D35" s="734"/>
      <c r="E35" s="734"/>
      <c r="F35" s="734"/>
      <c r="G35" s="734"/>
      <c r="H35" s="746"/>
      <c r="I35" s="734"/>
      <c r="J35" s="734"/>
      <c r="K35" s="734"/>
      <c r="L35" s="734"/>
      <c r="M35" s="748"/>
    </row>
    <row r="36" spans="1:20" x14ac:dyDescent="0.2">
      <c r="A36" s="1054" t="s">
        <v>719</v>
      </c>
      <c r="B36" s="1054"/>
      <c r="C36" s="1054"/>
      <c r="D36" s="1054"/>
      <c r="E36" s="1054"/>
      <c r="F36" s="1054"/>
      <c r="G36" s="1054"/>
      <c r="H36" s="1054"/>
      <c r="I36" s="734"/>
      <c r="J36" s="734"/>
      <c r="K36" s="734"/>
      <c r="L36" s="734"/>
    </row>
    <row r="37" spans="1:20" x14ac:dyDescent="0.2">
      <c r="A37" s="756"/>
      <c r="B37" s="757"/>
      <c r="C37" s="757"/>
      <c r="D37" s="734"/>
      <c r="E37" s="734"/>
      <c r="F37" s="734"/>
      <c r="G37" s="734"/>
      <c r="H37" s="734"/>
      <c r="I37" s="734"/>
      <c r="J37" s="734"/>
      <c r="K37" s="734"/>
      <c r="L37" s="734"/>
    </row>
    <row r="38" spans="1:20" ht="15.75" customHeight="1" x14ac:dyDescent="0.2">
      <c r="A38" s="758"/>
      <c r="B38" s="758"/>
      <c r="C38" s="758"/>
      <c r="D38" s="758"/>
      <c r="E38" s="758"/>
      <c r="F38" s="758"/>
      <c r="G38" s="758"/>
      <c r="H38" s="1055" t="s">
        <v>1034</v>
      </c>
      <c r="I38" s="1055"/>
      <c r="J38" s="1055"/>
      <c r="K38" s="859"/>
      <c r="L38" s="859"/>
    </row>
    <row r="39" spans="1:20" ht="12.75" customHeight="1" x14ac:dyDescent="0.2">
      <c r="A39" s="759"/>
      <c r="B39" s="759"/>
      <c r="C39" s="759"/>
      <c r="D39" s="759"/>
      <c r="E39" s="759"/>
      <c r="F39" s="759"/>
      <c r="G39" s="759"/>
      <c r="H39" s="1055"/>
      <c r="I39" s="1055"/>
      <c r="J39" s="1055"/>
      <c r="K39" s="859"/>
      <c r="L39" s="859"/>
    </row>
    <row r="40" spans="1:20" ht="24.75" customHeight="1" x14ac:dyDescent="0.2">
      <c r="A40" s="759"/>
      <c r="B40" s="759"/>
      <c r="C40" s="759"/>
      <c r="D40" s="759"/>
      <c r="E40" s="759"/>
      <c r="F40" s="759"/>
      <c r="G40" s="759"/>
      <c r="H40" s="1055"/>
      <c r="I40" s="1055"/>
      <c r="J40" s="1055"/>
      <c r="K40" s="859"/>
      <c r="L40" s="859"/>
    </row>
    <row r="41" spans="1:20" x14ac:dyDescent="0.2">
      <c r="A41" s="758"/>
      <c r="B41" s="758"/>
      <c r="C41" s="758"/>
      <c r="E41" s="758"/>
      <c r="H41" s="760"/>
      <c r="I41" s="760"/>
      <c r="J41" s="760"/>
      <c r="K41" s="760"/>
      <c r="L41" s="760"/>
    </row>
    <row r="45" spans="1:20" x14ac:dyDescent="0.2">
      <c r="A45" s="1049"/>
      <c r="B45" s="1049"/>
      <c r="C45" s="1049"/>
      <c r="D45" s="1049"/>
      <c r="E45" s="1049"/>
      <c r="F45" s="1049"/>
      <c r="G45" s="1049"/>
      <c r="H45" s="1049"/>
      <c r="I45" s="1049"/>
      <c r="J45" s="1049"/>
    </row>
    <row r="47" spans="1:20" x14ac:dyDescent="0.2">
      <c r="A47" s="1049"/>
      <c r="B47" s="1049"/>
      <c r="C47" s="1049"/>
      <c r="D47" s="1049"/>
      <c r="E47" s="1049"/>
      <c r="F47" s="1049"/>
      <c r="G47" s="1049"/>
      <c r="H47" s="1049"/>
      <c r="I47" s="1049"/>
      <c r="J47" s="1049"/>
    </row>
  </sheetData>
  <mergeCells count="14">
    <mergeCell ref="E1:I1"/>
    <mergeCell ref="A2:J2"/>
    <mergeCell ref="A3:J3"/>
    <mergeCell ref="A5:J5"/>
    <mergeCell ref="A8:B8"/>
    <mergeCell ref="H8:J8"/>
    <mergeCell ref="A45:J45"/>
    <mergeCell ref="A47:J47"/>
    <mergeCell ref="A9:A10"/>
    <mergeCell ref="B9:B10"/>
    <mergeCell ref="C9:F9"/>
    <mergeCell ref="G9:J9"/>
    <mergeCell ref="A36:H36"/>
    <mergeCell ref="H38:J40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J1" workbookViewId="0">
      <selection activeCell="K1" sqref="K1:AD1048576"/>
    </sheetView>
  </sheetViews>
  <sheetFormatPr defaultRowHeight="12.75" x14ac:dyDescent="0.2"/>
  <cols>
    <col min="1" max="1" width="7.42578125" style="763" customWidth="1"/>
    <col min="2" max="2" width="17.140625" style="763" customWidth="1"/>
    <col min="3" max="3" width="11" style="763" customWidth="1"/>
    <col min="4" max="4" width="13.42578125" style="763" customWidth="1"/>
    <col min="5" max="5" width="14.140625" style="763" customWidth="1"/>
    <col min="6" max="6" width="14.28515625" style="763" customWidth="1"/>
    <col min="7" max="7" width="13.28515625" style="763" customWidth="1"/>
    <col min="8" max="8" width="14.7109375" style="763" customWidth="1"/>
    <col min="9" max="9" width="16.7109375" style="763" customWidth="1"/>
    <col min="10" max="10" width="19.28515625" style="763" customWidth="1"/>
    <col min="11" max="16384" width="9.140625" style="763"/>
  </cols>
  <sheetData>
    <row r="1" spans="1:10" s="761" customFormat="1" ht="15" x14ac:dyDescent="0.25">
      <c r="E1" s="1069"/>
      <c r="F1" s="1069"/>
      <c r="G1" s="1069"/>
      <c r="H1" s="1069"/>
      <c r="I1" s="1069"/>
      <c r="J1" s="762" t="s">
        <v>360</v>
      </c>
    </row>
    <row r="2" spans="1:10" s="761" customFormat="1" ht="15.75" x14ac:dyDescent="0.25">
      <c r="A2" s="1070" t="s">
        <v>0</v>
      </c>
      <c r="B2" s="1070"/>
      <c r="C2" s="1070"/>
      <c r="D2" s="1070"/>
      <c r="E2" s="1070"/>
      <c r="F2" s="1070"/>
      <c r="G2" s="1070"/>
      <c r="H2" s="1070"/>
      <c r="I2" s="1070"/>
      <c r="J2" s="1070"/>
    </row>
    <row r="3" spans="1:10" s="761" customFormat="1" ht="20.25" x14ac:dyDescent="0.3">
      <c r="A3" s="1071" t="s">
        <v>747</v>
      </c>
      <c r="B3" s="1071"/>
      <c r="C3" s="1071"/>
      <c r="D3" s="1071"/>
      <c r="E3" s="1071"/>
      <c r="F3" s="1071"/>
      <c r="G3" s="1071"/>
      <c r="H3" s="1071"/>
      <c r="I3" s="1071"/>
      <c r="J3" s="1071"/>
    </row>
    <row r="4" spans="1:10" s="761" customFormat="1" ht="14.25" customHeight="1" x14ac:dyDescent="0.25"/>
    <row r="5" spans="1:10" ht="15.75" x14ac:dyDescent="0.25">
      <c r="A5" s="1072" t="s">
        <v>807</v>
      </c>
      <c r="B5" s="1072"/>
      <c r="C5" s="1072"/>
      <c r="D5" s="1072"/>
      <c r="E5" s="1072"/>
      <c r="F5" s="1072"/>
      <c r="G5" s="1072"/>
      <c r="H5" s="1072"/>
      <c r="I5" s="1072"/>
      <c r="J5" s="1072"/>
    </row>
    <row r="6" spans="1:10" ht="13.5" customHeight="1" x14ac:dyDescent="0.2">
      <c r="A6" s="764"/>
      <c r="B6" s="764"/>
      <c r="C6" s="764"/>
      <c r="D6" s="764"/>
      <c r="E6" s="764"/>
      <c r="F6" s="764"/>
      <c r="G6" s="764"/>
      <c r="H6" s="764"/>
      <c r="I6" s="764"/>
      <c r="J6" s="764"/>
    </row>
    <row r="7" spans="1:10" ht="0.75" customHeight="1" x14ac:dyDescent="0.2"/>
    <row r="8" spans="1:10" x14ac:dyDescent="0.2">
      <c r="A8" s="1073" t="s">
        <v>159</v>
      </c>
      <c r="B8" s="1073"/>
      <c r="C8" s="765"/>
      <c r="H8" s="1074" t="s">
        <v>1030</v>
      </c>
      <c r="I8" s="1074"/>
      <c r="J8" s="1074"/>
    </row>
    <row r="9" spans="1:10" x14ac:dyDescent="0.2">
      <c r="A9" s="1063" t="s">
        <v>2</v>
      </c>
      <c r="B9" s="1063" t="s">
        <v>3</v>
      </c>
      <c r="C9" s="1064" t="s">
        <v>806</v>
      </c>
      <c r="D9" s="1065"/>
      <c r="E9" s="1065"/>
      <c r="F9" s="1066"/>
      <c r="G9" s="1064" t="s">
        <v>101</v>
      </c>
      <c r="H9" s="1065"/>
      <c r="I9" s="1065"/>
      <c r="J9" s="1066"/>
    </row>
    <row r="10" spans="1:10" ht="63.75" x14ac:dyDescent="0.2">
      <c r="A10" s="1063"/>
      <c r="B10" s="1063"/>
      <c r="C10" s="768" t="s">
        <v>181</v>
      </c>
      <c r="D10" s="768" t="s">
        <v>16</v>
      </c>
      <c r="E10" s="769" t="s">
        <v>827</v>
      </c>
      <c r="F10" s="770" t="s">
        <v>198</v>
      </c>
      <c r="G10" s="768" t="s">
        <v>181</v>
      </c>
      <c r="H10" s="771" t="s">
        <v>17</v>
      </c>
      <c r="I10" s="772" t="s">
        <v>717</v>
      </c>
      <c r="J10" s="768" t="s">
        <v>718</v>
      </c>
    </row>
    <row r="11" spans="1:10" x14ac:dyDescent="0.2">
      <c r="A11" s="768">
        <v>1</v>
      </c>
      <c r="B11" s="768">
        <v>2</v>
      </c>
      <c r="C11" s="768">
        <v>3</v>
      </c>
      <c r="D11" s="768">
        <v>4</v>
      </c>
      <c r="E11" s="768">
        <v>5</v>
      </c>
      <c r="F11" s="770">
        <v>6</v>
      </c>
      <c r="G11" s="768">
        <v>7</v>
      </c>
      <c r="H11" s="773">
        <v>8</v>
      </c>
      <c r="I11" s="768">
        <v>9</v>
      </c>
      <c r="J11" s="768">
        <v>10</v>
      </c>
    </row>
    <row r="12" spans="1:10" x14ac:dyDescent="0.2">
      <c r="A12" s="774">
        <v>1</v>
      </c>
      <c r="B12" s="742" t="s">
        <v>903</v>
      </c>
      <c r="C12" s="774">
        <v>292</v>
      </c>
      <c r="D12" s="775">
        <v>22034</v>
      </c>
      <c r="E12" s="776">
        <v>244</v>
      </c>
      <c r="F12" s="790">
        <f>D12*E12</f>
        <v>5376296</v>
      </c>
      <c r="G12" s="778">
        <v>293</v>
      </c>
      <c r="H12" s="766">
        <v>4853310</v>
      </c>
      <c r="I12" s="779">
        <v>232</v>
      </c>
      <c r="J12" s="780">
        <f>H12/I12</f>
        <v>20919.439655172413</v>
      </c>
    </row>
    <row r="13" spans="1:10" x14ac:dyDescent="0.2">
      <c r="A13" s="774">
        <v>2</v>
      </c>
      <c r="B13" s="742" t="s">
        <v>904</v>
      </c>
      <c r="C13" s="782">
        <v>306</v>
      </c>
      <c r="D13" s="775">
        <v>35983</v>
      </c>
      <c r="E13" s="776">
        <v>244</v>
      </c>
      <c r="F13" s="790">
        <f t="shared" ref="F13" si="0">D13*E13</f>
        <v>8779852</v>
      </c>
      <c r="G13" s="778">
        <v>304</v>
      </c>
      <c r="H13" s="766">
        <v>4905920</v>
      </c>
      <c r="I13" s="779">
        <v>232</v>
      </c>
      <c r="J13" s="780">
        <f t="shared" ref="J13:J33" si="1">H13/I13</f>
        <v>21146.206896551725</v>
      </c>
    </row>
    <row r="14" spans="1:10" x14ac:dyDescent="0.2">
      <c r="A14" s="774">
        <v>3</v>
      </c>
      <c r="B14" s="742" t="s">
        <v>905</v>
      </c>
      <c r="C14" s="782">
        <v>160</v>
      </c>
      <c r="D14" s="783">
        <v>9522</v>
      </c>
      <c r="E14" s="776">
        <v>244</v>
      </c>
      <c r="F14" s="843">
        <f t="shared" ref="F14:F32" si="2">D15*E14</f>
        <v>5835422.666666667</v>
      </c>
      <c r="G14" s="778">
        <v>160</v>
      </c>
      <c r="H14" s="766">
        <v>1598217</v>
      </c>
      <c r="I14" s="779">
        <v>232</v>
      </c>
      <c r="J14" s="780">
        <f t="shared" si="1"/>
        <v>6888.8663793103451</v>
      </c>
    </row>
    <row r="15" spans="1:10" x14ac:dyDescent="0.2">
      <c r="A15" s="774">
        <v>4</v>
      </c>
      <c r="B15" s="742" t="s">
        <v>906</v>
      </c>
      <c r="C15" s="774">
        <v>140</v>
      </c>
      <c r="D15" s="784">
        <v>23915.666666666668</v>
      </c>
      <c r="E15" s="776">
        <v>244</v>
      </c>
      <c r="F15" s="843">
        <f t="shared" si="2"/>
        <v>6105548.9666666659</v>
      </c>
      <c r="G15" s="778">
        <v>140</v>
      </c>
      <c r="H15" s="766">
        <v>5679154</v>
      </c>
      <c r="I15" s="779">
        <v>232</v>
      </c>
      <c r="J15" s="780">
        <f t="shared" si="1"/>
        <v>24479.112068965518</v>
      </c>
    </row>
    <row r="16" spans="1:10" x14ac:dyDescent="0.2">
      <c r="A16" s="774">
        <v>5</v>
      </c>
      <c r="B16" s="742" t="s">
        <v>907</v>
      </c>
      <c r="C16" s="774">
        <v>231</v>
      </c>
      <c r="D16" s="784">
        <v>25022.741666666665</v>
      </c>
      <c r="E16" s="776">
        <v>244</v>
      </c>
      <c r="F16" s="790">
        <f t="shared" si="2"/>
        <v>7122432.1833333336</v>
      </c>
      <c r="G16" s="778">
        <v>232</v>
      </c>
      <c r="H16" s="766">
        <v>6063594</v>
      </c>
      <c r="I16" s="779">
        <v>232</v>
      </c>
      <c r="J16" s="780">
        <f t="shared" si="1"/>
        <v>26136.181034482757</v>
      </c>
    </row>
    <row r="17" spans="1:10" s="788" customFormat="1" x14ac:dyDescent="0.2">
      <c r="A17" s="778" t="s">
        <v>947</v>
      </c>
      <c r="B17" s="785" t="s">
        <v>908</v>
      </c>
      <c r="C17" s="778">
        <v>209</v>
      </c>
      <c r="D17" s="775">
        <v>29190.295833333334</v>
      </c>
      <c r="E17" s="776">
        <v>244</v>
      </c>
      <c r="F17" s="844">
        <f t="shared" si="2"/>
        <v>8086160</v>
      </c>
      <c r="G17" s="778">
        <v>209</v>
      </c>
      <c r="H17" s="786">
        <v>6933618</v>
      </c>
      <c r="I17" s="779">
        <v>232</v>
      </c>
      <c r="J17" s="787">
        <f t="shared" si="1"/>
        <v>29886.28448275862</v>
      </c>
    </row>
    <row r="18" spans="1:10" x14ac:dyDescent="0.2">
      <c r="A18" s="774">
        <v>7</v>
      </c>
      <c r="B18" s="742" t="s">
        <v>909</v>
      </c>
      <c r="C18" s="774">
        <v>366</v>
      </c>
      <c r="D18" s="789">
        <v>33140</v>
      </c>
      <c r="E18" s="776">
        <v>244</v>
      </c>
      <c r="F18" s="790">
        <f t="shared" si="2"/>
        <v>3332552</v>
      </c>
      <c r="G18" s="778">
        <v>366</v>
      </c>
      <c r="H18" s="766">
        <v>7986979</v>
      </c>
      <c r="I18" s="779">
        <v>232</v>
      </c>
      <c r="J18" s="780">
        <f t="shared" si="1"/>
        <v>34426.633620689652</v>
      </c>
    </row>
    <row r="19" spans="1:10" x14ac:dyDescent="0.2">
      <c r="A19" s="774">
        <v>8</v>
      </c>
      <c r="B19" s="749" t="s">
        <v>910</v>
      </c>
      <c r="C19" s="774">
        <v>230</v>
      </c>
      <c r="D19" s="775">
        <v>13658</v>
      </c>
      <c r="E19" s="776">
        <v>244</v>
      </c>
      <c r="F19" s="790">
        <f t="shared" si="2"/>
        <v>7053064</v>
      </c>
      <c r="G19" s="778">
        <v>234</v>
      </c>
      <c r="H19" s="766">
        <v>2759522</v>
      </c>
      <c r="I19" s="779">
        <v>232</v>
      </c>
      <c r="J19" s="780">
        <f t="shared" si="1"/>
        <v>11894.491379310344</v>
      </c>
    </row>
    <row r="20" spans="1:10" ht="14.25" x14ac:dyDescent="0.2">
      <c r="A20" s="774">
        <v>9</v>
      </c>
      <c r="B20" s="750" t="s">
        <v>911</v>
      </c>
      <c r="C20" s="774">
        <v>314</v>
      </c>
      <c r="D20" s="775">
        <v>28906</v>
      </c>
      <c r="E20" s="776">
        <v>244</v>
      </c>
      <c r="F20" s="790">
        <f t="shared" si="2"/>
        <v>9141625.7166666668</v>
      </c>
      <c r="G20" s="774">
        <v>314</v>
      </c>
      <c r="H20" s="766">
        <v>6903834</v>
      </c>
      <c r="I20" s="779">
        <v>232</v>
      </c>
      <c r="J20" s="780">
        <f t="shared" si="1"/>
        <v>29757.905172413793</v>
      </c>
    </row>
    <row r="21" spans="1:10" ht="14.25" x14ac:dyDescent="0.2">
      <c r="A21" s="774">
        <v>10</v>
      </c>
      <c r="B21" s="751" t="s">
        <v>912</v>
      </c>
      <c r="C21" s="774">
        <v>223</v>
      </c>
      <c r="D21" s="775">
        <v>37465.679166666669</v>
      </c>
      <c r="E21" s="776">
        <v>244</v>
      </c>
      <c r="F21" s="790">
        <f t="shared" si="2"/>
        <v>7990268</v>
      </c>
      <c r="G21" s="774">
        <v>224</v>
      </c>
      <c r="H21" s="766">
        <v>9017608</v>
      </c>
      <c r="I21" s="779">
        <v>232</v>
      </c>
      <c r="J21" s="780">
        <f t="shared" si="1"/>
        <v>38869</v>
      </c>
    </row>
    <row r="22" spans="1:10" ht="14.25" x14ac:dyDescent="0.2">
      <c r="A22" s="774">
        <v>11</v>
      </c>
      <c r="B22" s="751" t="s">
        <v>913</v>
      </c>
      <c r="C22" s="774">
        <v>291</v>
      </c>
      <c r="D22" s="775">
        <v>32747</v>
      </c>
      <c r="E22" s="776">
        <v>244</v>
      </c>
      <c r="F22" s="790">
        <f t="shared" si="2"/>
        <v>4949056.0666666664</v>
      </c>
      <c r="G22" s="774">
        <v>292</v>
      </c>
      <c r="H22" s="766">
        <v>7576649</v>
      </c>
      <c r="I22" s="779">
        <v>232</v>
      </c>
      <c r="J22" s="780">
        <f t="shared" si="1"/>
        <v>32657.969827586207</v>
      </c>
    </row>
    <row r="23" spans="1:10" ht="14.25" x14ac:dyDescent="0.2">
      <c r="A23" s="774">
        <v>12</v>
      </c>
      <c r="B23" s="751" t="s">
        <v>914</v>
      </c>
      <c r="C23" s="774">
        <v>299</v>
      </c>
      <c r="D23" s="775">
        <v>20283.016666666666</v>
      </c>
      <c r="E23" s="776">
        <v>244</v>
      </c>
      <c r="F23" s="790">
        <f t="shared" si="2"/>
        <v>4306356</v>
      </c>
      <c r="G23" s="774">
        <v>300</v>
      </c>
      <c r="H23" s="766">
        <v>5032452</v>
      </c>
      <c r="I23" s="779">
        <v>232</v>
      </c>
      <c r="J23" s="780">
        <f t="shared" si="1"/>
        <v>21691.603448275862</v>
      </c>
    </row>
    <row r="24" spans="1:10" ht="14.25" x14ac:dyDescent="0.2">
      <c r="A24" s="774">
        <v>13</v>
      </c>
      <c r="B24" s="751" t="s">
        <v>915</v>
      </c>
      <c r="C24" s="774">
        <v>277</v>
      </c>
      <c r="D24" s="775">
        <v>17649</v>
      </c>
      <c r="E24" s="776">
        <v>244</v>
      </c>
      <c r="F24" s="790">
        <f t="shared" si="2"/>
        <v>11665640</v>
      </c>
      <c r="G24" s="774">
        <v>277</v>
      </c>
      <c r="H24" s="766">
        <v>3379190</v>
      </c>
      <c r="I24" s="779">
        <v>232</v>
      </c>
      <c r="J24" s="780">
        <f t="shared" si="1"/>
        <v>14565.474137931034</v>
      </c>
    </row>
    <row r="25" spans="1:10" ht="15" x14ac:dyDescent="0.2">
      <c r="A25" s="774">
        <v>14</v>
      </c>
      <c r="B25" s="752" t="s">
        <v>916</v>
      </c>
      <c r="C25" s="774">
        <v>356</v>
      </c>
      <c r="D25" s="775">
        <v>47810</v>
      </c>
      <c r="E25" s="776">
        <v>244</v>
      </c>
      <c r="F25" s="790">
        <f t="shared" si="2"/>
        <v>6669088.3166666664</v>
      </c>
      <c r="G25" s="774">
        <v>356</v>
      </c>
      <c r="H25" s="766">
        <v>11214536</v>
      </c>
      <c r="I25" s="779">
        <v>232</v>
      </c>
      <c r="J25" s="780">
        <f t="shared" si="1"/>
        <v>48338.517241379312</v>
      </c>
    </row>
    <row r="26" spans="1:10" ht="15" x14ac:dyDescent="0.2">
      <c r="A26" s="774">
        <v>15</v>
      </c>
      <c r="B26" s="752" t="s">
        <v>917</v>
      </c>
      <c r="C26" s="774">
        <v>250</v>
      </c>
      <c r="D26" s="775">
        <v>27332.329166666666</v>
      </c>
      <c r="E26" s="776">
        <v>244</v>
      </c>
      <c r="F26" s="790">
        <f t="shared" si="2"/>
        <v>3914980</v>
      </c>
      <c r="G26" s="774">
        <v>251</v>
      </c>
      <c r="H26" s="766">
        <v>6215529</v>
      </c>
      <c r="I26" s="779">
        <v>232</v>
      </c>
      <c r="J26" s="780">
        <f t="shared" si="1"/>
        <v>26791.073275862069</v>
      </c>
    </row>
    <row r="27" spans="1:10" ht="15" x14ac:dyDescent="0.2">
      <c r="A27" s="774">
        <v>16</v>
      </c>
      <c r="B27" s="752" t="s">
        <v>918</v>
      </c>
      <c r="C27" s="774">
        <v>143</v>
      </c>
      <c r="D27" s="775">
        <v>16045</v>
      </c>
      <c r="E27" s="776">
        <v>244</v>
      </c>
      <c r="F27" s="790">
        <f t="shared" si="2"/>
        <v>5659969.3833333328</v>
      </c>
      <c r="G27" s="774">
        <v>143</v>
      </c>
      <c r="H27" s="766">
        <v>3157700</v>
      </c>
      <c r="I27" s="779">
        <v>232</v>
      </c>
      <c r="J27" s="780">
        <f t="shared" si="1"/>
        <v>13610.775862068966</v>
      </c>
    </row>
    <row r="28" spans="1:10" ht="15" x14ac:dyDescent="0.2">
      <c r="A28" s="774">
        <v>17</v>
      </c>
      <c r="B28" s="752" t="s">
        <v>919</v>
      </c>
      <c r="C28" s="774">
        <v>178</v>
      </c>
      <c r="D28" s="775">
        <v>23196.595833333333</v>
      </c>
      <c r="E28" s="776">
        <v>244</v>
      </c>
      <c r="F28" s="790">
        <f t="shared" si="2"/>
        <v>3559960</v>
      </c>
      <c r="G28" s="774">
        <v>178</v>
      </c>
      <c r="H28" s="766">
        <v>4959085</v>
      </c>
      <c r="I28" s="779">
        <v>232</v>
      </c>
      <c r="J28" s="780">
        <f t="shared" si="1"/>
        <v>21375.366379310344</v>
      </c>
    </row>
    <row r="29" spans="1:10" ht="15" x14ac:dyDescent="0.2">
      <c r="A29" s="774">
        <v>18</v>
      </c>
      <c r="B29" s="752" t="s">
        <v>920</v>
      </c>
      <c r="C29" s="774">
        <v>244</v>
      </c>
      <c r="D29" s="775">
        <v>14590</v>
      </c>
      <c r="E29" s="776">
        <v>244</v>
      </c>
      <c r="F29" s="790">
        <f t="shared" si="2"/>
        <v>3676348</v>
      </c>
      <c r="G29" s="774">
        <v>244</v>
      </c>
      <c r="H29" s="766">
        <v>3089454</v>
      </c>
      <c r="I29" s="779">
        <v>232</v>
      </c>
      <c r="J29" s="780">
        <f t="shared" si="1"/>
        <v>13316.612068965518</v>
      </c>
    </row>
    <row r="30" spans="1:10" ht="15" x14ac:dyDescent="0.2">
      <c r="A30" s="774">
        <v>19</v>
      </c>
      <c r="B30" s="752" t="s">
        <v>921</v>
      </c>
      <c r="C30" s="774">
        <v>198</v>
      </c>
      <c r="D30" s="775">
        <v>15067</v>
      </c>
      <c r="E30" s="776">
        <v>244</v>
      </c>
      <c r="F30" s="790">
        <f t="shared" si="2"/>
        <v>8402646.2999999989</v>
      </c>
      <c r="G30" s="774">
        <v>200</v>
      </c>
      <c r="H30" s="766">
        <v>3179900</v>
      </c>
      <c r="I30" s="779">
        <v>232</v>
      </c>
      <c r="J30" s="780">
        <f t="shared" si="1"/>
        <v>13706.465517241379</v>
      </c>
    </row>
    <row r="31" spans="1:10" ht="15" x14ac:dyDescent="0.2">
      <c r="A31" s="774">
        <v>20</v>
      </c>
      <c r="B31" s="752" t="s">
        <v>922</v>
      </c>
      <c r="C31" s="774">
        <v>306</v>
      </c>
      <c r="D31" s="775">
        <v>34437.074999999997</v>
      </c>
      <c r="E31" s="776">
        <v>244</v>
      </c>
      <c r="F31" s="790">
        <f t="shared" si="2"/>
        <v>5709112</v>
      </c>
      <c r="G31" s="774">
        <v>307</v>
      </c>
      <c r="H31" s="766">
        <v>8392889</v>
      </c>
      <c r="I31" s="779">
        <v>232</v>
      </c>
      <c r="J31" s="780">
        <f t="shared" si="1"/>
        <v>36176.245689655174</v>
      </c>
    </row>
    <row r="32" spans="1:10" ht="15" x14ac:dyDescent="0.2">
      <c r="A32" s="774">
        <v>21</v>
      </c>
      <c r="B32" s="752" t="s">
        <v>923</v>
      </c>
      <c r="C32" s="774">
        <v>291</v>
      </c>
      <c r="D32" s="775">
        <v>23398</v>
      </c>
      <c r="E32" s="776">
        <v>244</v>
      </c>
      <c r="F32" s="790">
        <f t="shared" si="2"/>
        <v>5999437.4333333336</v>
      </c>
      <c r="G32" s="774">
        <v>291</v>
      </c>
      <c r="H32" s="766">
        <v>6026825</v>
      </c>
      <c r="I32" s="779">
        <v>232</v>
      </c>
      <c r="J32" s="780">
        <f t="shared" si="1"/>
        <v>25977.693965517243</v>
      </c>
    </row>
    <row r="33" spans="1:10" ht="15" x14ac:dyDescent="0.2">
      <c r="A33" s="774">
        <v>22</v>
      </c>
      <c r="B33" s="752" t="s">
        <v>924</v>
      </c>
      <c r="C33" s="774">
        <v>349</v>
      </c>
      <c r="D33" s="775">
        <v>24587.858333333334</v>
      </c>
      <c r="E33" s="776">
        <v>244</v>
      </c>
      <c r="F33" s="790">
        <f>D33*E33</f>
        <v>5999437.4333333336</v>
      </c>
      <c r="G33" s="774">
        <v>348</v>
      </c>
      <c r="H33" s="766">
        <v>5556259</v>
      </c>
      <c r="I33" s="779">
        <v>232</v>
      </c>
      <c r="J33" s="780">
        <f t="shared" si="1"/>
        <v>23949.392241379312</v>
      </c>
    </row>
    <row r="34" spans="1:10" x14ac:dyDescent="0.2">
      <c r="A34" s="791" t="s">
        <v>18</v>
      </c>
      <c r="B34" s="792"/>
      <c r="C34" s="791">
        <f>SUM(C12:C33)</f>
        <v>5653</v>
      </c>
      <c r="D34" s="793">
        <f>SUM(D12:D33)</f>
        <v>555980.25833333319</v>
      </c>
      <c r="E34" s="776">
        <v>244</v>
      </c>
      <c r="F34" s="794">
        <f t="shared" ref="F34:J34" si="3">SUM(F12:F33)</f>
        <v>139335252.46666664</v>
      </c>
      <c r="G34" s="791">
        <f t="shared" si="3"/>
        <v>5663</v>
      </c>
      <c r="H34" s="846">
        <f t="shared" si="3"/>
        <v>124482224</v>
      </c>
      <c r="I34" s="779">
        <v>232</v>
      </c>
      <c r="J34" s="794">
        <f t="shared" si="3"/>
        <v>536561.31034482759</v>
      </c>
    </row>
    <row r="35" spans="1:10" x14ac:dyDescent="0.2">
      <c r="A35" s="795"/>
      <c r="B35" s="796"/>
      <c r="C35" s="796"/>
      <c r="D35" s="767"/>
      <c r="E35" s="767"/>
      <c r="F35" s="767"/>
      <c r="G35" s="767"/>
      <c r="H35" s="767"/>
      <c r="I35" s="767"/>
      <c r="J35" s="767"/>
    </row>
    <row r="36" spans="1:10" ht="25.5" customHeight="1" x14ac:dyDescent="0.2">
      <c r="A36" s="1067" t="s">
        <v>719</v>
      </c>
      <c r="B36" s="1067"/>
      <c r="C36" s="1067"/>
      <c r="D36" s="1067"/>
      <c r="E36" s="1067"/>
      <c r="F36" s="1067"/>
      <c r="G36" s="1067"/>
      <c r="H36" s="1067"/>
      <c r="I36" s="767"/>
      <c r="J36" s="767"/>
    </row>
    <row r="37" spans="1:10" x14ac:dyDescent="0.2">
      <c r="A37" s="795"/>
      <c r="B37" s="796"/>
      <c r="C37" s="796"/>
      <c r="D37" s="767"/>
      <c r="E37" s="767"/>
      <c r="F37" s="767"/>
      <c r="G37" s="767"/>
      <c r="H37" s="767"/>
      <c r="I37" s="767"/>
      <c r="J37" s="767"/>
    </row>
    <row r="38" spans="1:10" x14ac:dyDescent="0.2">
      <c r="A38" s="797"/>
      <c r="B38" s="797"/>
      <c r="C38" s="797"/>
      <c r="D38" s="797"/>
      <c r="E38" s="797"/>
      <c r="F38" s="797"/>
      <c r="G38" s="797"/>
      <c r="H38" s="1068" t="s">
        <v>1034</v>
      </c>
      <c r="I38" s="1068"/>
      <c r="J38" s="1068"/>
    </row>
    <row r="39" spans="1:10" x14ac:dyDescent="0.2">
      <c r="A39" s="798"/>
      <c r="B39" s="798"/>
      <c r="C39" s="798"/>
      <c r="D39" s="798"/>
      <c r="E39" s="798"/>
      <c r="F39" s="798"/>
      <c r="G39" s="798"/>
      <c r="H39" s="1068"/>
      <c r="I39" s="1068"/>
      <c r="J39" s="1068"/>
    </row>
    <row r="40" spans="1:10" ht="42" customHeight="1" x14ac:dyDescent="0.2">
      <c r="A40" s="798"/>
      <c r="B40" s="798"/>
      <c r="C40" s="798"/>
      <c r="D40" s="798"/>
      <c r="E40" s="798"/>
      <c r="F40" s="798"/>
      <c r="G40" s="798"/>
      <c r="H40" s="1068"/>
      <c r="I40" s="1068"/>
      <c r="J40" s="1068"/>
    </row>
    <row r="41" spans="1:10" x14ac:dyDescent="0.2">
      <c r="A41" s="797"/>
      <c r="B41" s="797"/>
      <c r="C41" s="797"/>
      <c r="E41" s="797"/>
      <c r="H41" s="799"/>
      <c r="I41" s="799"/>
      <c r="J41" s="799"/>
    </row>
    <row r="45" spans="1:10" x14ac:dyDescent="0.2">
      <c r="A45" s="1062"/>
      <c r="B45" s="1062"/>
      <c r="C45" s="1062"/>
      <c r="D45" s="1062"/>
      <c r="E45" s="1062"/>
      <c r="F45" s="1062"/>
      <c r="G45" s="1062"/>
      <c r="H45" s="1062"/>
      <c r="I45" s="1062"/>
      <c r="J45" s="1062"/>
    </row>
    <row r="47" spans="1:10" x14ac:dyDescent="0.2">
      <c r="A47" s="1062"/>
      <c r="B47" s="1062"/>
      <c r="C47" s="1062"/>
      <c r="D47" s="1062"/>
      <c r="E47" s="1062"/>
      <c r="F47" s="1062"/>
      <c r="G47" s="1062"/>
      <c r="H47" s="1062"/>
      <c r="I47" s="1062"/>
      <c r="J47" s="1062"/>
    </row>
  </sheetData>
  <mergeCells count="14">
    <mergeCell ref="E1:I1"/>
    <mergeCell ref="A2:J2"/>
    <mergeCell ref="A3:J3"/>
    <mergeCell ref="A5:J5"/>
    <mergeCell ref="A8:B8"/>
    <mergeCell ref="H8:J8"/>
    <mergeCell ref="A45:J45"/>
    <mergeCell ref="A47:J47"/>
    <mergeCell ref="A9:A10"/>
    <mergeCell ref="B9:B10"/>
    <mergeCell ref="C9:F9"/>
    <mergeCell ref="G9:J9"/>
    <mergeCell ref="A36:H36"/>
    <mergeCell ref="H38:J40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5" zoomScaleSheetLayoutView="50" workbookViewId="0">
      <selection activeCell="K5" sqref="K1:Y1048576"/>
    </sheetView>
  </sheetViews>
  <sheetFormatPr defaultRowHeight="12.75" x14ac:dyDescent="0.2"/>
  <cols>
    <col min="1" max="1" width="7.42578125" style="763" customWidth="1"/>
    <col min="2" max="2" width="17.140625" style="763" customWidth="1"/>
    <col min="3" max="3" width="11" style="763" customWidth="1"/>
    <col min="4" max="4" width="10" style="763" customWidth="1"/>
    <col min="5" max="5" width="13.140625" style="763" customWidth="1"/>
    <col min="6" max="6" width="14.28515625" style="763" customWidth="1"/>
    <col min="7" max="7" width="13.28515625" style="763" customWidth="1"/>
    <col min="8" max="8" width="14.7109375" style="763" customWidth="1"/>
    <col min="9" max="9" width="16.7109375" style="763" customWidth="1"/>
    <col min="10" max="10" width="19.28515625" style="763" customWidth="1"/>
    <col min="11" max="16384" width="9.140625" style="763"/>
  </cols>
  <sheetData>
    <row r="1" spans="1:10" s="761" customFormat="1" ht="15" x14ac:dyDescent="0.25">
      <c r="E1" s="1069"/>
      <c r="F1" s="1069"/>
      <c r="G1" s="1069"/>
      <c r="H1" s="1069"/>
      <c r="I1" s="1069"/>
      <c r="J1" s="762" t="s">
        <v>362</v>
      </c>
    </row>
    <row r="2" spans="1:10" s="761" customFormat="1" ht="15.75" x14ac:dyDescent="0.25">
      <c r="A2" s="1070" t="s">
        <v>0</v>
      </c>
      <c r="B2" s="1070"/>
      <c r="C2" s="1070"/>
      <c r="D2" s="1070"/>
      <c r="E2" s="1070"/>
      <c r="F2" s="1070"/>
      <c r="G2" s="1070"/>
      <c r="H2" s="1070"/>
      <c r="I2" s="1070"/>
      <c r="J2" s="1070"/>
    </row>
    <row r="3" spans="1:10" s="761" customFormat="1" ht="20.25" x14ac:dyDescent="0.3">
      <c r="A3" s="1071" t="s">
        <v>747</v>
      </c>
      <c r="B3" s="1071"/>
      <c r="C3" s="1071"/>
      <c r="D3" s="1071"/>
      <c r="E3" s="1071"/>
      <c r="F3" s="1071"/>
      <c r="G3" s="1071"/>
      <c r="H3" s="1071"/>
      <c r="I3" s="1071"/>
      <c r="J3" s="1071"/>
    </row>
    <row r="4" spans="1:10" s="761" customFormat="1" ht="14.25" customHeight="1" x14ac:dyDescent="0.25"/>
    <row r="5" spans="1:10" ht="19.5" customHeight="1" x14ac:dyDescent="0.25">
      <c r="A5" s="1072" t="s">
        <v>808</v>
      </c>
      <c r="B5" s="1072"/>
      <c r="C5" s="1072"/>
      <c r="D5" s="1072"/>
      <c r="E5" s="1072"/>
      <c r="F5" s="1072"/>
      <c r="G5" s="1072"/>
      <c r="H5" s="1072"/>
      <c r="I5" s="1072"/>
      <c r="J5" s="1072"/>
    </row>
    <row r="6" spans="1:10" ht="13.5" customHeight="1" x14ac:dyDescent="0.2">
      <c r="A6" s="764"/>
      <c r="B6" s="764"/>
      <c r="C6" s="764"/>
      <c r="D6" s="764"/>
      <c r="E6" s="764"/>
      <c r="F6" s="764"/>
      <c r="G6" s="764"/>
      <c r="H6" s="764"/>
      <c r="I6" s="764"/>
      <c r="J6" s="764"/>
    </row>
    <row r="7" spans="1:10" ht="0.75" customHeight="1" x14ac:dyDescent="0.2"/>
    <row r="8" spans="1:10" x14ac:dyDescent="0.2">
      <c r="A8" s="1073" t="s">
        <v>159</v>
      </c>
      <c r="B8" s="1073"/>
      <c r="C8" s="765"/>
      <c r="H8" s="1074" t="s">
        <v>835</v>
      </c>
      <c r="I8" s="1074"/>
      <c r="J8" s="1074"/>
    </row>
    <row r="9" spans="1:10" x14ac:dyDescent="0.2">
      <c r="A9" s="1063" t="s">
        <v>2</v>
      </c>
      <c r="B9" s="1063" t="s">
        <v>3</v>
      </c>
      <c r="C9" s="1064" t="s">
        <v>809</v>
      </c>
      <c r="D9" s="1065"/>
      <c r="E9" s="1065"/>
      <c r="F9" s="1066"/>
      <c r="G9" s="1064" t="s">
        <v>101</v>
      </c>
      <c r="H9" s="1065"/>
      <c r="I9" s="1065"/>
      <c r="J9" s="1066"/>
    </row>
    <row r="10" spans="1:10" ht="77.45" customHeight="1" x14ac:dyDescent="0.2">
      <c r="A10" s="1063"/>
      <c r="B10" s="1063"/>
      <c r="C10" s="768" t="s">
        <v>181</v>
      </c>
      <c r="D10" s="768" t="s">
        <v>16</v>
      </c>
      <c r="E10" s="769" t="s">
        <v>827</v>
      </c>
      <c r="F10" s="770" t="s">
        <v>198</v>
      </c>
      <c r="G10" s="768" t="s">
        <v>181</v>
      </c>
      <c r="H10" s="771" t="s">
        <v>17</v>
      </c>
      <c r="I10" s="772" t="s">
        <v>717</v>
      </c>
      <c r="J10" s="768" t="s">
        <v>718</v>
      </c>
    </row>
    <row r="11" spans="1:10" x14ac:dyDescent="0.2">
      <c r="A11" s="768">
        <v>1</v>
      </c>
      <c r="B11" s="768">
        <v>2</v>
      </c>
      <c r="C11" s="768">
        <v>3</v>
      </c>
      <c r="D11" s="768">
        <v>4</v>
      </c>
      <c r="E11" s="768">
        <v>5</v>
      </c>
      <c r="F11" s="770">
        <v>6</v>
      </c>
      <c r="G11" s="768">
        <v>7</v>
      </c>
      <c r="H11" s="773">
        <v>8</v>
      </c>
      <c r="I11" s="768">
        <v>9</v>
      </c>
      <c r="J11" s="768">
        <v>10</v>
      </c>
    </row>
    <row r="12" spans="1:10" x14ac:dyDescent="0.2">
      <c r="A12" s="774">
        <v>1</v>
      </c>
      <c r="B12" s="742" t="s">
        <v>903</v>
      </c>
      <c r="C12" s="766">
        <v>0</v>
      </c>
      <c r="D12" s="766"/>
      <c r="E12" s="766"/>
      <c r="F12" s="777"/>
      <c r="G12" s="766"/>
      <c r="H12" s="779"/>
      <c r="I12" s="779"/>
      <c r="J12" s="779"/>
    </row>
    <row r="13" spans="1:10" x14ac:dyDescent="0.2">
      <c r="A13" s="774">
        <v>2</v>
      </c>
      <c r="B13" s="742" t="s">
        <v>904</v>
      </c>
      <c r="C13" s="766">
        <v>0</v>
      </c>
      <c r="D13" s="766"/>
      <c r="E13" s="766"/>
      <c r="F13" s="800"/>
      <c r="G13" s="766"/>
      <c r="H13" s="779"/>
      <c r="I13" s="779"/>
      <c r="J13" s="779"/>
    </row>
    <row r="14" spans="1:10" x14ac:dyDescent="0.2">
      <c r="A14" s="774">
        <v>3</v>
      </c>
      <c r="B14" s="742" t="s">
        <v>905</v>
      </c>
      <c r="C14" s="766">
        <v>0</v>
      </c>
      <c r="D14" s="766"/>
      <c r="E14" s="766" t="s">
        <v>11</v>
      </c>
      <c r="F14" s="800"/>
      <c r="G14" s="766"/>
      <c r="H14" s="779"/>
      <c r="I14" s="779"/>
      <c r="J14" s="779"/>
    </row>
    <row r="15" spans="1:10" x14ac:dyDescent="0.2">
      <c r="A15" s="774">
        <v>4</v>
      </c>
      <c r="B15" s="742" t="s">
        <v>906</v>
      </c>
      <c r="C15" s="766">
        <v>9</v>
      </c>
      <c r="D15" s="801">
        <v>752</v>
      </c>
      <c r="E15" s="779">
        <v>302</v>
      </c>
      <c r="F15" s="800">
        <f>D15*E15</f>
        <v>227104</v>
      </c>
      <c r="G15" s="766">
        <v>31</v>
      </c>
      <c r="H15" s="766">
        <v>302971</v>
      </c>
      <c r="I15" s="779">
        <v>240</v>
      </c>
      <c r="J15" s="780">
        <f>H15/I15</f>
        <v>1262.3791666666666</v>
      </c>
    </row>
    <row r="16" spans="1:10" x14ac:dyDescent="0.2">
      <c r="A16" s="774">
        <v>5</v>
      </c>
      <c r="B16" s="742" t="s">
        <v>907</v>
      </c>
      <c r="C16" s="766">
        <v>0</v>
      </c>
      <c r="D16" s="801">
        <v>0</v>
      </c>
      <c r="E16" s="779">
        <v>0</v>
      </c>
      <c r="F16" s="800">
        <f>D16*E16</f>
        <v>0</v>
      </c>
      <c r="G16" s="766"/>
      <c r="H16" s="766">
        <v>0</v>
      </c>
      <c r="I16" s="779">
        <v>0</v>
      </c>
      <c r="J16" s="780">
        <v>0</v>
      </c>
    </row>
    <row r="17" spans="1:10" x14ac:dyDescent="0.2">
      <c r="A17" s="774">
        <v>6</v>
      </c>
      <c r="B17" s="742" t="s">
        <v>908</v>
      </c>
      <c r="C17" s="766">
        <v>26</v>
      </c>
      <c r="D17" s="801">
        <v>1542</v>
      </c>
      <c r="E17" s="779">
        <v>302</v>
      </c>
      <c r="F17" s="800">
        <f>D17*E17</f>
        <v>465684</v>
      </c>
      <c r="G17" s="766">
        <v>26</v>
      </c>
      <c r="H17" s="766">
        <v>234103</v>
      </c>
      <c r="I17" s="779">
        <v>240</v>
      </c>
      <c r="J17" s="780">
        <f>H17/I17</f>
        <v>975.42916666666667</v>
      </c>
    </row>
    <row r="18" spans="1:10" x14ac:dyDescent="0.2">
      <c r="A18" s="774">
        <v>7</v>
      </c>
      <c r="B18" s="742" t="s">
        <v>909</v>
      </c>
      <c r="C18" s="766">
        <v>0</v>
      </c>
      <c r="D18" s="766">
        <v>0</v>
      </c>
      <c r="E18" s="766"/>
      <c r="F18" s="800"/>
      <c r="G18" s="766"/>
      <c r="H18" s="779"/>
      <c r="I18" s="779"/>
      <c r="J18" s="779"/>
    </row>
    <row r="19" spans="1:10" x14ac:dyDescent="0.2">
      <c r="A19" s="774">
        <v>8</v>
      </c>
      <c r="B19" s="749" t="s">
        <v>910</v>
      </c>
      <c r="C19" s="766">
        <v>0</v>
      </c>
      <c r="D19" s="766">
        <v>0</v>
      </c>
      <c r="E19" s="766"/>
      <c r="F19" s="800"/>
      <c r="G19" s="766"/>
      <c r="H19" s="779"/>
      <c r="I19" s="779"/>
      <c r="J19" s="779"/>
    </row>
    <row r="20" spans="1:10" ht="14.25" x14ac:dyDescent="0.2">
      <c r="A20" s="774">
        <v>9</v>
      </c>
      <c r="B20" s="750" t="s">
        <v>911</v>
      </c>
      <c r="C20" s="766">
        <v>0</v>
      </c>
      <c r="D20" s="766">
        <v>0</v>
      </c>
      <c r="E20" s="766"/>
      <c r="F20" s="800"/>
      <c r="G20" s="766"/>
      <c r="H20" s="779"/>
      <c r="I20" s="779"/>
      <c r="J20" s="779"/>
    </row>
    <row r="21" spans="1:10" ht="14.25" x14ac:dyDescent="0.2">
      <c r="A21" s="774">
        <v>10</v>
      </c>
      <c r="B21" s="751" t="s">
        <v>912</v>
      </c>
      <c r="C21" s="766">
        <v>0</v>
      </c>
      <c r="D21" s="766">
        <v>0</v>
      </c>
      <c r="E21" s="766"/>
      <c r="F21" s="800"/>
      <c r="G21" s="766"/>
      <c r="H21" s="779"/>
      <c r="I21" s="779"/>
      <c r="J21" s="779"/>
    </row>
    <row r="22" spans="1:10" ht="14.25" x14ac:dyDescent="0.2">
      <c r="A22" s="774">
        <v>11</v>
      </c>
      <c r="B22" s="751" t="s">
        <v>913</v>
      </c>
      <c r="C22" s="766">
        <v>0</v>
      </c>
      <c r="D22" s="766">
        <v>0</v>
      </c>
      <c r="E22" s="766"/>
      <c r="F22" s="800"/>
      <c r="G22" s="766"/>
      <c r="H22" s="779"/>
      <c r="I22" s="779"/>
      <c r="J22" s="779"/>
    </row>
    <row r="23" spans="1:10" ht="14.25" x14ac:dyDescent="0.2">
      <c r="A23" s="774">
        <v>12</v>
      </c>
      <c r="B23" s="751" t="s">
        <v>914</v>
      </c>
      <c r="C23" s="766">
        <v>0</v>
      </c>
      <c r="D23" s="766">
        <v>0</v>
      </c>
      <c r="E23" s="766"/>
      <c r="F23" s="800"/>
      <c r="G23" s="766"/>
      <c r="H23" s="779"/>
      <c r="I23" s="779"/>
      <c r="J23" s="779"/>
    </row>
    <row r="24" spans="1:10" ht="14.25" x14ac:dyDescent="0.2">
      <c r="A24" s="774">
        <v>13</v>
      </c>
      <c r="B24" s="751" t="s">
        <v>915</v>
      </c>
      <c r="C24" s="766">
        <v>0</v>
      </c>
      <c r="D24" s="766">
        <v>0</v>
      </c>
      <c r="E24" s="766"/>
      <c r="F24" s="800"/>
      <c r="G24" s="766"/>
      <c r="H24" s="779"/>
      <c r="I24" s="779"/>
      <c r="J24" s="779"/>
    </row>
    <row r="25" spans="1:10" ht="15" x14ac:dyDescent="0.2">
      <c r="A25" s="774">
        <v>14</v>
      </c>
      <c r="B25" s="752" t="s">
        <v>916</v>
      </c>
      <c r="C25" s="766">
        <v>0</v>
      </c>
      <c r="D25" s="766">
        <v>0</v>
      </c>
      <c r="E25" s="766"/>
      <c r="F25" s="800"/>
      <c r="G25" s="766"/>
      <c r="H25" s="779"/>
      <c r="I25" s="779"/>
      <c r="J25" s="779"/>
    </row>
    <row r="26" spans="1:10" ht="15" x14ac:dyDescent="0.2">
      <c r="A26" s="774">
        <v>15</v>
      </c>
      <c r="B26" s="752" t="s">
        <v>917</v>
      </c>
      <c r="C26" s="766">
        <v>0</v>
      </c>
      <c r="D26" s="766">
        <v>0</v>
      </c>
      <c r="E26" s="766"/>
      <c r="F26" s="800"/>
      <c r="G26" s="766"/>
      <c r="H26" s="779"/>
      <c r="I26" s="779"/>
      <c r="J26" s="779"/>
    </row>
    <row r="27" spans="1:10" ht="15" x14ac:dyDescent="0.2">
      <c r="A27" s="774">
        <v>16</v>
      </c>
      <c r="B27" s="752" t="s">
        <v>918</v>
      </c>
      <c r="C27" s="766">
        <v>0</v>
      </c>
      <c r="D27" s="766">
        <v>0</v>
      </c>
      <c r="E27" s="766"/>
      <c r="F27" s="800"/>
      <c r="G27" s="766"/>
      <c r="H27" s="779"/>
      <c r="I27" s="779"/>
      <c r="J27" s="779"/>
    </row>
    <row r="28" spans="1:10" ht="15" x14ac:dyDescent="0.2">
      <c r="A28" s="774">
        <v>17</v>
      </c>
      <c r="B28" s="752" t="s">
        <v>919</v>
      </c>
      <c r="C28" s="766">
        <v>0</v>
      </c>
      <c r="D28" s="766">
        <v>0</v>
      </c>
      <c r="E28" s="766"/>
      <c r="F28" s="800"/>
      <c r="G28" s="766"/>
      <c r="H28" s="779"/>
      <c r="I28" s="779"/>
      <c r="J28" s="779"/>
    </row>
    <row r="29" spans="1:10" ht="15" x14ac:dyDescent="0.2">
      <c r="A29" s="774">
        <v>18</v>
      </c>
      <c r="B29" s="752" t="s">
        <v>920</v>
      </c>
      <c r="C29" s="766">
        <v>0</v>
      </c>
      <c r="D29" s="766">
        <v>0</v>
      </c>
      <c r="E29" s="766"/>
      <c r="F29" s="800"/>
      <c r="G29" s="766"/>
      <c r="H29" s="779"/>
      <c r="I29" s="779"/>
      <c r="J29" s="779"/>
    </row>
    <row r="30" spans="1:10" ht="15" x14ac:dyDescent="0.2">
      <c r="A30" s="774">
        <v>19</v>
      </c>
      <c r="B30" s="752" t="s">
        <v>921</v>
      </c>
      <c r="C30" s="766">
        <v>0</v>
      </c>
      <c r="D30" s="766">
        <v>0</v>
      </c>
      <c r="E30" s="766"/>
      <c r="F30" s="800"/>
      <c r="G30" s="766"/>
      <c r="H30" s="779"/>
      <c r="I30" s="779"/>
      <c r="J30" s="779"/>
    </row>
    <row r="31" spans="1:10" ht="15" x14ac:dyDescent="0.2">
      <c r="A31" s="774">
        <v>20</v>
      </c>
      <c r="B31" s="752" t="s">
        <v>922</v>
      </c>
      <c r="C31" s="766">
        <v>0</v>
      </c>
      <c r="D31" s="766">
        <v>0</v>
      </c>
      <c r="E31" s="766"/>
      <c r="F31" s="800"/>
      <c r="G31" s="766"/>
      <c r="H31" s="779"/>
      <c r="I31" s="779"/>
      <c r="J31" s="779"/>
    </row>
    <row r="32" spans="1:10" ht="15" x14ac:dyDescent="0.2">
      <c r="A32" s="774">
        <v>21</v>
      </c>
      <c r="B32" s="752" t="s">
        <v>923</v>
      </c>
      <c r="C32" s="766">
        <v>0</v>
      </c>
      <c r="D32" s="766">
        <v>0</v>
      </c>
      <c r="E32" s="766"/>
      <c r="F32" s="766"/>
      <c r="G32" s="766"/>
      <c r="H32" s="766"/>
      <c r="I32" s="766"/>
      <c r="J32" s="766"/>
    </row>
    <row r="33" spans="1:10" ht="15" x14ac:dyDescent="0.2">
      <c r="A33" s="802">
        <v>22</v>
      </c>
      <c r="B33" s="752" t="s">
        <v>924</v>
      </c>
      <c r="C33" s="792"/>
      <c r="D33" s="766"/>
      <c r="E33" s="766"/>
      <c r="F33" s="766"/>
      <c r="G33" s="766"/>
      <c r="H33" s="766"/>
      <c r="I33" s="766"/>
      <c r="J33" s="766"/>
    </row>
    <row r="34" spans="1:10" x14ac:dyDescent="0.2">
      <c r="A34" s="791"/>
      <c r="B34" s="791" t="s">
        <v>18</v>
      </c>
      <c r="C34" s="792">
        <f>SUM(C12:C33)</f>
        <v>35</v>
      </c>
      <c r="D34" s="792">
        <f t="shared" ref="D34:J34" si="0">SUM(D12:D33)</f>
        <v>2294</v>
      </c>
      <c r="E34" s="792">
        <f t="shared" si="0"/>
        <v>604</v>
      </c>
      <c r="F34" s="792">
        <f t="shared" si="0"/>
        <v>692788</v>
      </c>
      <c r="G34" s="792">
        <f t="shared" si="0"/>
        <v>57</v>
      </c>
      <c r="H34" s="792">
        <f t="shared" si="0"/>
        <v>537074</v>
      </c>
      <c r="I34" s="792">
        <f t="shared" si="0"/>
        <v>480</v>
      </c>
      <c r="J34" s="803">
        <f t="shared" si="0"/>
        <v>2237.8083333333334</v>
      </c>
    </row>
    <row r="35" spans="1:10" x14ac:dyDescent="0.2">
      <c r="A35" s="1067" t="s">
        <v>719</v>
      </c>
      <c r="B35" s="1067"/>
      <c r="C35" s="1067"/>
      <c r="D35" s="1067"/>
      <c r="E35" s="1067"/>
      <c r="F35" s="1067"/>
      <c r="G35" s="1067"/>
      <c r="H35" s="1067"/>
      <c r="I35" s="767"/>
      <c r="J35" s="767"/>
    </row>
    <row r="36" spans="1:10" x14ac:dyDescent="0.2">
      <c r="A36" s="795"/>
      <c r="B36" s="796"/>
      <c r="C36" s="796"/>
      <c r="D36" s="767"/>
      <c r="E36" s="767"/>
      <c r="F36" s="767"/>
      <c r="G36" s="767"/>
      <c r="H36" s="767"/>
      <c r="I36" s="767"/>
      <c r="J36" s="767"/>
    </row>
    <row r="37" spans="1:10" x14ac:dyDescent="0.2">
      <c r="A37" s="797"/>
      <c r="B37" s="797"/>
      <c r="C37" s="797"/>
      <c r="D37" s="797"/>
      <c r="E37" s="797"/>
      <c r="F37" s="797"/>
      <c r="G37" s="797"/>
      <c r="I37" s="798"/>
      <c r="J37" s="798"/>
    </row>
    <row r="38" spans="1:10" x14ac:dyDescent="0.2">
      <c r="A38" s="798"/>
      <c r="B38" s="798"/>
      <c r="C38" s="798"/>
      <c r="D38" s="798"/>
      <c r="E38" s="798"/>
      <c r="F38" s="798"/>
      <c r="G38" s="1068" t="s">
        <v>1034</v>
      </c>
      <c r="H38" s="1068"/>
      <c r="I38" s="1068"/>
      <c r="J38" s="1068"/>
    </row>
    <row r="39" spans="1:10" x14ac:dyDescent="0.2">
      <c r="A39" s="798"/>
      <c r="B39" s="798"/>
      <c r="C39" s="798"/>
      <c r="D39" s="798"/>
      <c r="E39" s="798"/>
      <c r="F39" s="798"/>
      <c r="G39" s="1068"/>
      <c r="H39" s="1068"/>
      <c r="I39" s="1068"/>
      <c r="J39" s="1068"/>
    </row>
    <row r="40" spans="1:10" x14ac:dyDescent="0.2">
      <c r="A40" s="797"/>
      <c r="B40" s="797"/>
      <c r="C40" s="797"/>
      <c r="E40" s="797"/>
      <c r="G40" s="1068"/>
      <c r="H40" s="1068"/>
      <c r="I40" s="1068"/>
      <c r="J40" s="1068"/>
    </row>
    <row r="44" spans="1:10" x14ac:dyDescent="0.2">
      <c r="A44" s="1062"/>
      <c r="B44" s="1062"/>
      <c r="C44" s="1062"/>
      <c r="D44" s="1062"/>
      <c r="E44" s="1062"/>
      <c r="F44" s="1062"/>
      <c r="G44" s="1062"/>
      <c r="H44" s="1062"/>
      <c r="I44" s="1062"/>
      <c r="J44" s="1062"/>
    </row>
    <row r="46" spans="1:10" x14ac:dyDescent="0.2">
      <c r="A46" s="1062"/>
      <c r="B46" s="1062"/>
      <c r="C46" s="1062"/>
      <c r="D46" s="1062"/>
      <c r="E46" s="1062"/>
      <c r="F46" s="1062"/>
      <c r="G46" s="1062"/>
      <c r="H46" s="1062"/>
      <c r="I46" s="1062"/>
      <c r="J46" s="1062"/>
    </row>
  </sheetData>
  <mergeCells count="14">
    <mergeCell ref="E1:I1"/>
    <mergeCell ref="A2:J2"/>
    <mergeCell ref="A3:J3"/>
    <mergeCell ref="A5:J5"/>
    <mergeCell ref="A8:B8"/>
    <mergeCell ref="H8:J8"/>
    <mergeCell ref="A44:J44"/>
    <mergeCell ref="A46:J46"/>
    <mergeCell ref="A9:A10"/>
    <mergeCell ref="B9:B10"/>
    <mergeCell ref="C9:F9"/>
    <mergeCell ref="G9:J9"/>
    <mergeCell ref="A35:H35"/>
    <mergeCell ref="G38:J4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opLeftCell="A4" zoomScaleSheetLayoutView="90" workbookViewId="0">
      <selection activeCell="G39" sqref="G39:K41"/>
    </sheetView>
  </sheetViews>
  <sheetFormatPr defaultRowHeight="12.75" x14ac:dyDescent="0.2"/>
  <cols>
    <col min="1" max="1" width="7.42578125" style="16" customWidth="1"/>
    <col min="2" max="2" width="17.140625" style="16" customWidth="1"/>
    <col min="3" max="3" width="11" style="16" customWidth="1"/>
    <col min="4" max="4" width="10" style="16" customWidth="1"/>
    <col min="5" max="5" width="13.140625" style="16" customWidth="1"/>
    <col min="6" max="6" width="14.28515625" style="16" customWidth="1"/>
    <col min="7" max="7" width="13.28515625" style="16" customWidth="1"/>
    <col min="8" max="8" width="14.7109375" style="16" customWidth="1"/>
    <col min="9" max="9" width="16.7109375" style="16" customWidth="1"/>
    <col min="10" max="10" width="19.28515625" style="16" customWidth="1"/>
    <col min="11" max="16384" width="9.140625" style="16"/>
  </cols>
  <sheetData>
    <row r="1" spans="1:16" customFormat="1" x14ac:dyDescent="0.2">
      <c r="E1" s="945"/>
      <c r="F1" s="945"/>
      <c r="G1" s="945"/>
      <c r="H1" s="945"/>
      <c r="I1" s="945"/>
      <c r="J1" s="141" t="s">
        <v>361</v>
      </c>
    </row>
    <row r="2" spans="1:16" customFormat="1" ht="15" x14ac:dyDescent="0.2">
      <c r="A2" s="1044" t="s">
        <v>0</v>
      </c>
      <c r="B2" s="1044"/>
      <c r="C2" s="1044"/>
      <c r="D2" s="1044"/>
      <c r="E2" s="1044"/>
      <c r="F2" s="1044"/>
      <c r="G2" s="1044"/>
      <c r="H2" s="1044"/>
      <c r="I2" s="1044"/>
      <c r="J2" s="1044"/>
    </row>
    <row r="3" spans="1:16" customFormat="1" ht="20.25" x14ac:dyDescent="0.3">
      <c r="A3" s="942" t="s">
        <v>747</v>
      </c>
      <c r="B3" s="942"/>
      <c r="C3" s="942"/>
      <c r="D3" s="942"/>
      <c r="E3" s="942"/>
      <c r="F3" s="942"/>
      <c r="G3" s="942"/>
      <c r="H3" s="942"/>
      <c r="I3" s="942"/>
      <c r="J3" s="942"/>
    </row>
    <row r="4" spans="1:16" customFormat="1" ht="14.25" customHeight="1" x14ac:dyDescent="0.2"/>
    <row r="5" spans="1:16" ht="31.5" customHeight="1" x14ac:dyDescent="0.25">
      <c r="A5" s="1045" t="s">
        <v>810</v>
      </c>
      <c r="B5" s="1045"/>
      <c r="C5" s="1045"/>
      <c r="D5" s="1045"/>
      <c r="E5" s="1045"/>
      <c r="F5" s="1045"/>
      <c r="G5" s="1045"/>
      <c r="H5" s="1045"/>
      <c r="I5" s="1045"/>
      <c r="J5" s="1045"/>
    </row>
    <row r="6" spans="1:16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 x14ac:dyDescent="0.2"/>
    <row r="8" spans="1:16" x14ac:dyDescent="0.2">
      <c r="A8" s="944" t="s">
        <v>159</v>
      </c>
      <c r="B8" s="944"/>
      <c r="C8" s="30"/>
      <c r="H8" s="1033" t="s">
        <v>1030</v>
      </c>
      <c r="I8" s="1033"/>
      <c r="J8" s="1033"/>
    </row>
    <row r="9" spans="1:16" x14ac:dyDescent="0.2">
      <c r="A9" s="933" t="s">
        <v>2</v>
      </c>
      <c r="B9" s="933" t="s">
        <v>3</v>
      </c>
      <c r="C9" s="903" t="s">
        <v>806</v>
      </c>
      <c r="D9" s="914"/>
      <c r="E9" s="914"/>
      <c r="F9" s="904"/>
      <c r="G9" s="903" t="s">
        <v>101</v>
      </c>
      <c r="H9" s="914"/>
      <c r="I9" s="914"/>
      <c r="J9" s="904"/>
      <c r="O9" s="20"/>
      <c r="P9" s="22"/>
    </row>
    <row r="10" spans="1:16" ht="53.25" customHeight="1" x14ac:dyDescent="0.2">
      <c r="A10" s="933"/>
      <c r="B10" s="933"/>
      <c r="C10" s="5" t="s">
        <v>181</v>
      </c>
      <c r="D10" s="5" t="s">
        <v>16</v>
      </c>
      <c r="E10" s="266" t="s">
        <v>363</v>
      </c>
      <c r="F10" s="7" t="s">
        <v>198</v>
      </c>
      <c r="G10" s="5" t="s">
        <v>181</v>
      </c>
      <c r="H10" s="24" t="s">
        <v>17</v>
      </c>
      <c r="I10" s="105" t="s">
        <v>717</v>
      </c>
      <c r="J10" s="5" t="s">
        <v>718</v>
      </c>
    </row>
    <row r="11" spans="1:16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2">
        <v>8</v>
      </c>
      <c r="I11" s="5">
        <v>9</v>
      </c>
      <c r="J11" s="5">
        <v>10</v>
      </c>
    </row>
    <row r="12" spans="1:16" x14ac:dyDescent="0.2">
      <c r="A12" s="19">
        <v>1</v>
      </c>
      <c r="B12" s="430" t="s">
        <v>903</v>
      </c>
      <c r="C12" s="20"/>
      <c r="D12" s="20"/>
      <c r="E12" s="20"/>
      <c r="F12" s="104"/>
      <c r="G12" s="20"/>
      <c r="H12" s="27"/>
      <c r="I12" s="27"/>
      <c r="J12" s="27"/>
    </row>
    <row r="13" spans="1:16" x14ac:dyDescent="0.2">
      <c r="A13" s="19">
        <v>2</v>
      </c>
      <c r="B13" s="430" t="s">
        <v>904</v>
      </c>
      <c r="C13" s="20"/>
      <c r="D13" s="20"/>
      <c r="E13" s="20"/>
      <c r="F13" s="26"/>
      <c r="G13" s="20"/>
      <c r="H13" s="27"/>
      <c r="I13" s="27"/>
      <c r="J13" s="27"/>
    </row>
    <row r="14" spans="1:16" x14ac:dyDescent="0.2">
      <c r="A14" s="19">
        <v>3</v>
      </c>
      <c r="B14" s="430" t="s">
        <v>905</v>
      </c>
      <c r="C14" s="20"/>
      <c r="D14" s="20"/>
      <c r="E14" s="20" t="s">
        <v>11</v>
      </c>
      <c r="F14" s="26"/>
      <c r="G14" s="20"/>
      <c r="H14" s="27"/>
      <c r="I14" s="27"/>
      <c r="J14" s="27"/>
    </row>
    <row r="15" spans="1:16" x14ac:dyDescent="0.2">
      <c r="A15" s="19">
        <v>4</v>
      </c>
      <c r="B15" s="430" t="s">
        <v>906</v>
      </c>
      <c r="C15" s="20"/>
      <c r="D15" s="20"/>
      <c r="E15" s="20"/>
      <c r="F15" s="26"/>
      <c r="G15" s="20"/>
      <c r="H15" s="27"/>
      <c r="I15" s="27"/>
      <c r="J15" s="27"/>
    </row>
    <row r="16" spans="1:16" x14ac:dyDescent="0.2">
      <c r="A16" s="19">
        <v>5</v>
      </c>
      <c r="B16" s="430" t="s">
        <v>907</v>
      </c>
      <c r="C16" s="20"/>
      <c r="D16" s="20"/>
      <c r="E16" s="20"/>
      <c r="F16" s="1077" t="s">
        <v>901</v>
      </c>
      <c r="G16" s="1078"/>
      <c r="H16" s="1078"/>
      <c r="I16" s="1079"/>
      <c r="J16" s="27"/>
    </row>
    <row r="17" spans="1:10" x14ac:dyDescent="0.2">
      <c r="A17" s="19">
        <v>6</v>
      </c>
      <c r="B17" s="430" t="s">
        <v>908</v>
      </c>
      <c r="C17" s="20"/>
      <c r="D17" s="20"/>
      <c r="E17" s="20"/>
      <c r="F17" s="1080"/>
      <c r="G17" s="928"/>
      <c r="H17" s="928"/>
      <c r="I17" s="1081"/>
      <c r="J17" s="27"/>
    </row>
    <row r="18" spans="1:10" x14ac:dyDescent="0.2">
      <c r="A18" s="19">
        <v>7</v>
      </c>
      <c r="B18" s="430" t="s">
        <v>909</v>
      </c>
      <c r="C18" s="20"/>
      <c r="D18" s="20"/>
      <c r="E18" s="20"/>
      <c r="F18" s="1080"/>
      <c r="G18" s="928"/>
      <c r="H18" s="928"/>
      <c r="I18" s="1081"/>
      <c r="J18" s="27"/>
    </row>
    <row r="19" spans="1:10" x14ac:dyDescent="0.2">
      <c r="A19" s="19">
        <v>8</v>
      </c>
      <c r="B19" s="431" t="s">
        <v>910</v>
      </c>
      <c r="C19" s="20"/>
      <c r="D19" s="20"/>
      <c r="E19" s="20"/>
      <c r="F19" s="1080"/>
      <c r="G19" s="928"/>
      <c r="H19" s="928"/>
      <c r="I19" s="1081"/>
      <c r="J19" s="27"/>
    </row>
    <row r="20" spans="1:10" ht="14.25" x14ac:dyDescent="0.2">
      <c r="A20" s="19">
        <v>9</v>
      </c>
      <c r="B20" s="432" t="s">
        <v>911</v>
      </c>
      <c r="C20" s="20"/>
      <c r="D20" s="20"/>
      <c r="E20" s="20"/>
      <c r="F20" s="1080"/>
      <c r="G20" s="928"/>
      <c r="H20" s="928"/>
      <c r="I20" s="1081"/>
      <c r="J20" s="27"/>
    </row>
    <row r="21" spans="1:10" ht="14.25" x14ac:dyDescent="0.2">
      <c r="A21" s="19">
        <v>10</v>
      </c>
      <c r="B21" s="433" t="s">
        <v>912</v>
      </c>
      <c r="C21" s="20"/>
      <c r="D21" s="20"/>
      <c r="E21" s="20"/>
      <c r="F21" s="1080"/>
      <c r="G21" s="928"/>
      <c r="H21" s="928"/>
      <c r="I21" s="1081"/>
      <c r="J21" s="27"/>
    </row>
    <row r="22" spans="1:10" ht="14.25" x14ac:dyDescent="0.2">
      <c r="A22" s="19">
        <v>11</v>
      </c>
      <c r="B22" s="433" t="s">
        <v>913</v>
      </c>
      <c r="C22" s="20"/>
      <c r="D22" s="20"/>
      <c r="E22" s="20"/>
      <c r="F22" s="1080"/>
      <c r="G22" s="928"/>
      <c r="H22" s="928"/>
      <c r="I22" s="1081"/>
      <c r="J22" s="27"/>
    </row>
    <row r="23" spans="1:10" ht="14.25" x14ac:dyDescent="0.2">
      <c r="A23" s="19">
        <v>12</v>
      </c>
      <c r="B23" s="433" t="s">
        <v>914</v>
      </c>
      <c r="C23" s="20"/>
      <c r="D23" s="20"/>
      <c r="E23" s="20"/>
      <c r="F23" s="1080"/>
      <c r="G23" s="928"/>
      <c r="H23" s="928"/>
      <c r="I23" s="1081"/>
      <c r="J23" s="27"/>
    </row>
    <row r="24" spans="1:10" ht="14.25" x14ac:dyDescent="0.2">
      <c r="A24" s="19">
        <v>13</v>
      </c>
      <c r="B24" s="433" t="s">
        <v>915</v>
      </c>
      <c r="C24" s="20"/>
      <c r="D24" s="20"/>
      <c r="E24" s="20"/>
      <c r="F24" s="1082"/>
      <c r="G24" s="1083"/>
      <c r="H24" s="1083"/>
      <c r="I24" s="1084"/>
      <c r="J24" s="27"/>
    </row>
    <row r="25" spans="1:10" ht="15" x14ac:dyDescent="0.2">
      <c r="A25" s="19">
        <v>14</v>
      </c>
      <c r="B25" s="434" t="s">
        <v>916</v>
      </c>
      <c r="C25" s="20"/>
      <c r="D25" s="20"/>
      <c r="E25" s="20"/>
      <c r="F25" s="26"/>
      <c r="G25" s="20"/>
      <c r="H25" s="27"/>
      <c r="I25" s="27"/>
      <c r="J25" s="27"/>
    </row>
    <row r="26" spans="1:10" s="380" customFormat="1" ht="15" x14ac:dyDescent="0.2">
      <c r="A26" s="378">
        <v>15</v>
      </c>
      <c r="B26" s="434" t="s">
        <v>917</v>
      </c>
      <c r="C26" s="20"/>
      <c r="D26" s="20"/>
      <c r="E26" s="20"/>
      <c r="F26" s="26"/>
      <c r="G26" s="20"/>
      <c r="H26" s="27"/>
      <c r="I26" s="27"/>
      <c r="J26" s="27"/>
    </row>
    <row r="27" spans="1:10" s="380" customFormat="1" ht="15" x14ac:dyDescent="0.2">
      <c r="A27" s="378">
        <v>16</v>
      </c>
      <c r="B27" s="434" t="s">
        <v>918</v>
      </c>
      <c r="C27" s="20"/>
      <c r="D27" s="20"/>
      <c r="E27" s="20"/>
      <c r="F27" s="26"/>
      <c r="G27" s="20"/>
      <c r="H27" s="27"/>
      <c r="I27" s="27"/>
      <c r="J27" s="27"/>
    </row>
    <row r="28" spans="1:10" s="380" customFormat="1" ht="15" x14ac:dyDescent="0.2">
      <c r="A28" s="378">
        <v>17</v>
      </c>
      <c r="B28" s="434" t="s">
        <v>919</v>
      </c>
      <c r="C28" s="20"/>
      <c r="D28" s="20"/>
      <c r="E28" s="20"/>
      <c r="F28" s="26"/>
      <c r="G28" s="20"/>
      <c r="H28" s="27"/>
      <c r="I28" s="27"/>
      <c r="J28" s="27"/>
    </row>
    <row r="29" spans="1:10" s="380" customFormat="1" ht="15" x14ac:dyDescent="0.2">
      <c r="A29" s="378">
        <v>18</v>
      </c>
      <c r="B29" s="434" t="s">
        <v>920</v>
      </c>
      <c r="C29" s="20"/>
      <c r="D29" s="20"/>
      <c r="E29" s="20"/>
      <c r="F29" s="26"/>
      <c r="G29" s="20"/>
      <c r="H29" s="27"/>
      <c r="I29" s="27"/>
      <c r="J29" s="27"/>
    </row>
    <row r="30" spans="1:10" s="380" customFormat="1" ht="15" x14ac:dyDescent="0.2">
      <c r="A30" s="378">
        <v>19</v>
      </c>
      <c r="B30" s="434" t="s">
        <v>921</v>
      </c>
      <c r="C30" s="20"/>
      <c r="D30" s="20"/>
      <c r="E30" s="20"/>
      <c r="F30" s="26"/>
      <c r="G30" s="20"/>
      <c r="H30" s="27"/>
      <c r="I30" s="27"/>
      <c r="J30" s="27"/>
    </row>
    <row r="31" spans="1:10" s="380" customFormat="1" ht="15" x14ac:dyDescent="0.2">
      <c r="A31" s="378">
        <v>20</v>
      </c>
      <c r="B31" s="434" t="s">
        <v>922</v>
      </c>
      <c r="C31" s="20"/>
      <c r="D31" s="20"/>
      <c r="E31" s="20"/>
      <c r="F31" s="26"/>
      <c r="G31" s="20"/>
      <c r="H31" s="27"/>
      <c r="I31" s="27"/>
      <c r="J31" s="27"/>
    </row>
    <row r="32" spans="1:10" ht="15" x14ac:dyDescent="0.2">
      <c r="A32" s="378">
        <v>21</v>
      </c>
      <c r="B32" s="434" t="s">
        <v>923</v>
      </c>
      <c r="C32" s="20"/>
      <c r="D32" s="20"/>
      <c r="E32" s="20"/>
      <c r="F32" s="26"/>
      <c r="G32" s="20"/>
      <c r="H32" s="27"/>
      <c r="I32" s="27"/>
      <c r="J32" s="27"/>
    </row>
    <row r="33" spans="1:11" ht="15" x14ac:dyDescent="0.2">
      <c r="A33" s="378">
        <v>22</v>
      </c>
      <c r="B33" s="434" t="s">
        <v>924</v>
      </c>
      <c r="C33" s="20"/>
      <c r="D33" s="20"/>
      <c r="E33" s="20"/>
      <c r="F33" s="26"/>
      <c r="G33" s="20"/>
      <c r="H33" s="27"/>
      <c r="I33" s="27"/>
      <c r="J33" s="27"/>
    </row>
    <row r="34" spans="1:11" x14ac:dyDescent="0.2">
      <c r="A34" s="3" t="s">
        <v>18</v>
      </c>
      <c r="B34" s="28"/>
      <c r="C34" s="28"/>
      <c r="D34" s="20"/>
      <c r="E34" s="20"/>
      <c r="F34" s="26"/>
      <c r="G34" s="20"/>
      <c r="H34" s="27"/>
      <c r="I34" s="27"/>
      <c r="J34" s="27"/>
    </row>
    <row r="35" spans="1:11" x14ac:dyDescent="0.2">
      <c r="A35" s="12"/>
      <c r="B35" s="29"/>
      <c r="C35" s="29"/>
      <c r="D35" s="22"/>
      <c r="E35" s="22"/>
      <c r="F35" s="22"/>
      <c r="G35" s="22"/>
      <c r="H35" s="22"/>
      <c r="I35" s="22"/>
      <c r="J35" s="22"/>
    </row>
    <row r="36" spans="1:11" x14ac:dyDescent="0.2">
      <c r="A36" s="1076" t="s">
        <v>719</v>
      </c>
      <c r="B36" s="1076"/>
      <c r="C36" s="1076"/>
      <c r="D36" s="1076"/>
      <c r="E36" s="1076"/>
      <c r="F36" s="1076"/>
      <c r="G36" s="1076"/>
      <c r="H36" s="1076"/>
      <c r="I36" s="22"/>
      <c r="J36" s="22"/>
    </row>
    <row r="37" spans="1:11" x14ac:dyDescent="0.2">
      <c r="A37" s="12"/>
      <c r="B37" s="29"/>
      <c r="C37" s="29"/>
      <c r="D37" s="22"/>
      <c r="E37" s="22"/>
      <c r="F37" s="22"/>
      <c r="G37" s="22"/>
      <c r="H37" s="22"/>
      <c r="I37" s="22"/>
      <c r="J37" s="22"/>
    </row>
    <row r="38" spans="1:11" ht="15.75" customHeight="1" x14ac:dyDescent="0.2">
      <c r="A38" s="15"/>
      <c r="B38" s="15"/>
      <c r="C38" s="15"/>
      <c r="D38" s="15"/>
      <c r="E38" s="15"/>
      <c r="F38" s="15"/>
      <c r="G38" s="15"/>
      <c r="H38" s="703"/>
      <c r="I38" s="698"/>
      <c r="J38" s="698"/>
    </row>
    <row r="39" spans="1:11" ht="12.75" customHeight="1" x14ac:dyDescent="0.2">
      <c r="A39" s="698"/>
      <c r="B39" s="698"/>
      <c r="C39" s="698"/>
      <c r="D39" s="698"/>
      <c r="E39" s="698"/>
      <c r="F39" s="698"/>
      <c r="G39" s="953" t="s">
        <v>1034</v>
      </c>
      <c r="H39" s="953"/>
      <c r="I39" s="953"/>
      <c r="J39" s="953"/>
      <c r="K39" s="953"/>
    </row>
    <row r="40" spans="1:11" ht="12.75" customHeight="1" x14ac:dyDescent="0.2">
      <c r="A40" s="698"/>
      <c r="B40" s="698"/>
      <c r="C40" s="698"/>
      <c r="D40" s="698"/>
      <c r="E40" s="698"/>
      <c r="F40" s="698"/>
      <c r="G40" s="953"/>
      <c r="H40" s="953"/>
      <c r="I40" s="953"/>
      <c r="J40" s="953"/>
      <c r="K40" s="953"/>
    </row>
    <row r="41" spans="1:11" ht="30.75" customHeight="1" x14ac:dyDescent="0.2">
      <c r="A41" s="15"/>
      <c r="B41" s="15"/>
      <c r="C41" s="15"/>
      <c r="E41" s="15"/>
      <c r="G41" s="953"/>
      <c r="H41" s="953"/>
      <c r="I41" s="953"/>
      <c r="J41" s="953"/>
      <c r="K41" s="953"/>
    </row>
    <row r="45" spans="1:11" x14ac:dyDescent="0.2">
      <c r="A45" s="1075"/>
      <c r="B45" s="1075"/>
      <c r="C45" s="1075"/>
      <c r="D45" s="1075"/>
      <c r="E45" s="1075"/>
      <c r="F45" s="1075"/>
      <c r="G45" s="1075"/>
      <c r="H45" s="1075"/>
      <c r="I45" s="1075"/>
      <c r="J45" s="1075"/>
    </row>
    <row r="47" spans="1:11" x14ac:dyDescent="0.2">
      <c r="A47" s="1075"/>
      <c r="B47" s="1075"/>
      <c r="C47" s="1075"/>
      <c r="D47" s="1075"/>
      <c r="E47" s="1075"/>
      <c r="F47" s="1075"/>
      <c r="G47" s="1075"/>
      <c r="H47" s="1075"/>
      <c r="I47" s="1075"/>
      <c r="J47" s="1075"/>
    </row>
  </sheetData>
  <mergeCells count="15">
    <mergeCell ref="E1:I1"/>
    <mergeCell ref="A2:J2"/>
    <mergeCell ref="A3:J3"/>
    <mergeCell ref="A5:J5"/>
    <mergeCell ref="A8:B8"/>
    <mergeCell ref="H8:J8"/>
    <mergeCell ref="A45:J45"/>
    <mergeCell ref="A47:J47"/>
    <mergeCell ref="A9:A10"/>
    <mergeCell ref="B9:B10"/>
    <mergeCell ref="C9:F9"/>
    <mergeCell ref="G9:J9"/>
    <mergeCell ref="A36:H36"/>
    <mergeCell ref="F16:I24"/>
    <mergeCell ref="G39:K41"/>
  </mergeCells>
  <printOptions horizontalCentered="1"/>
  <pageMargins left="0.70866141732283472" right="0.70866141732283472" top="0.23622047244094491" bottom="0" header="0.31496062992125984" footer="0.31496062992125984"/>
  <pageSetup paperSize="9" scale="9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opLeftCell="A25" zoomScaleSheetLayoutView="78" workbookViewId="0">
      <selection activeCell="G39" sqref="G39:K41"/>
    </sheetView>
  </sheetViews>
  <sheetFormatPr defaultRowHeight="12.75" x14ac:dyDescent="0.2"/>
  <cols>
    <col min="1" max="1" width="7.42578125" style="16" customWidth="1"/>
    <col min="2" max="2" width="17.140625" style="16" customWidth="1"/>
    <col min="3" max="3" width="11" style="16" customWidth="1"/>
    <col min="4" max="4" width="10" style="16" customWidth="1"/>
    <col min="5" max="5" width="13.140625" style="16" customWidth="1"/>
    <col min="6" max="6" width="14.28515625" style="16" customWidth="1"/>
    <col min="7" max="7" width="13.28515625" style="16" customWidth="1"/>
    <col min="8" max="8" width="14.7109375" style="16" customWidth="1"/>
    <col min="9" max="9" width="16.7109375" style="16" customWidth="1"/>
    <col min="10" max="10" width="19.28515625" style="16" customWidth="1"/>
    <col min="11" max="16384" width="9.140625" style="16"/>
  </cols>
  <sheetData>
    <row r="1" spans="1:16" customFormat="1" x14ac:dyDescent="0.2">
      <c r="E1" s="945"/>
      <c r="F1" s="945"/>
      <c r="G1" s="945"/>
      <c r="H1" s="945"/>
      <c r="I1" s="945"/>
      <c r="J1" s="141" t="s">
        <v>432</v>
      </c>
    </row>
    <row r="2" spans="1:16" customFormat="1" ht="15" x14ac:dyDescent="0.2">
      <c r="A2" s="1044" t="s">
        <v>0</v>
      </c>
      <c r="B2" s="1044"/>
      <c r="C2" s="1044"/>
      <c r="D2" s="1044"/>
      <c r="E2" s="1044"/>
      <c r="F2" s="1044"/>
      <c r="G2" s="1044"/>
      <c r="H2" s="1044"/>
      <c r="I2" s="1044"/>
      <c r="J2" s="1044"/>
    </row>
    <row r="3" spans="1:16" customFormat="1" ht="20.25" x14ac:dyDescent="0.3">
      <c r="A3" s="942" t="s">
        <v>747</v>
      </c>
      <c r="B3" s="942"/>
      <c r="C3" s="942"/>
      <c r="D3" s="942"/>
      <c r="E3" s="942"/>
      <c r="F3" s="942"/>
      <c r="G3" s="942"/>
      <c r="H3" s="942"/>
      <c r="I3" s="942"/>
      <c r="J3" s="942"/>
    </row>
    <row r="4" spans="1:16" customFormat="1" ht="14.25" customHeight="1" x14ac:dyDescent="0.2"/>
    <row r="5" spans="1:16" ht="31.5" customHeight="1" x14ac:dyDescent="0.25">
      <c r="A5" s="1045" t="s">
        <v>811</v>
      </c>
      <c r="B5" s="1045"/>
      <c r="C5" s="1045"/>
      <c r="D5" s="1045"/>
      <c r="E5" s="1045"/>
      <c r="F5" s="1045"/>
      <c r="G5" s="1045"/>
      <c r="H5" s="1045"/>
      <c r="I5" s="1045"/>
      <c r="J5" s="1045"/>
    </row>
    <row r="6" spans="1:16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 x14ac:dyDescent="0.2"/>
    <row r="8" spans="1:16" x14ac:dyDescent="0.2">
      <c r="A8" s="944" t="s">
        <v>159</v>
      </c>
      <c r="B8" s="944"/>
      <c r="C8" s="30"/>
      <c r="H8" s="1033" t="s">
        <v>1030</v>
      </c>
      <c r="I8" s="1033"/>
      <c r="J8" s="1033"/>
    </row>
    <row r="9" spans="1:16" x14ac:dyDescent="0.2">
      <c r="A9" s="933" t="s">
        <v>2</v>
      </c>
      <c r="B9" s="933" t="s">
        <v>3</v>
      </c>
      <c r="C9" s="903" t="s">
        <v>806</v>
      </c>
      <c r="D9" s="914"/>
      <c r="E9" s="914"/>
      <c r="F9" s="904"/>
      <c r="G9" s="903" t="s">
        <v>101</v>
      </c>
      <c r="H9" s="914"/>
      <c r="I9" s="914"/>
      <c r="J9" s="904"/>
      <c r="O9" s="20"/>
      <c r="P9" s="22"/>
    </row>
    <row r="10" spans="1:16" ht="53.25" customHeight="1" x14ac:dyDescent="0.2">
      <c r="A10" s="933"/>
      <c r="B10" s="933"/>
      <c r="C10" s="5" t="s">
        <v>181</v>
      </c>
      <c r="D10" s="5" t="s">
        <v>16</v>
      </c>
      <c r="E10" s="266" t="s">
        <v>364</v>
      </c>
      <c r="F10" s="7" t="s">
        <v>198</v>
      </c>
      <c r="G10" s="5" t="s">
        <v>181</v>
      </c>
      <c r="H10" s="24" t="s">
        <v>17</v>
      </c>
      <c r="I10" s="105" t="s">
        <v>717</v>
      </c>
      <c r="J10" s="5" t="s">
        <v>718</v>
      </c>
    </row>
    <row r="11" spans="1:16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2">
        <v>8</v>
      </c>
      <c r="I11" s="5">
        <v>9</v>
      </c>
      <c r="J11" s="5">
        <v>10</v>
      </c>
    </row>
    <row r="12" spans="1:16" x14ac:dyDescent="0.2">
      <c r="A12" s="19">
        <v>1</v>
      </c>
      <c r="B12" s="430" t="s">
        <v>903</v>
      </c>
      <c r="C12" s="20"/>
      <c r="D12" s="20"/>
      <c r="E12" s="20"/>
      <c r="F12" s="104"/>
      <c r="G12" s="20"/>
      <c r="H12" s="27"/>
      <c r="I12" s="27"/>
      <c r="J12" s="27"/>
    </row>
    <row r="13" spans="1:16" x14ac:dyDescent="0.2">
      <c r="A13" s="19">
        <v>2</v>
      </c>
      <c r="B13" s="430" t="s">
        <v>904</v>
      </c>
      <c r="C13" s="20"/>
      <c r="D13" s="20"/>
      <c r="E13" s="20"/>
      <c r="F13" s="26"/>
      <c r="G13" s="20"/>
      <c r="H13" s="27"/>
      <c r="I13" s="27"/>
      <c r="J13" s="27"/>
    </row>
    <row r="14" spans="1:16" x14ac:dyDescent="0.2">
      <c r="A14" s="19">
        <v>3</v>
      </c>
      <c r="B14" s="430" t="s">
        <v>905</v>
      </c>
      <c r="C14" s="20"/>
      <c r="D14" s="20"/>
      <c r="E14" s="20" t="s">
        <v>11</v>
      </c>
      <c r="F14" s="26"/>
      <c r="G14" s="20"/>
      <c r="H14" s="27"/>
      <c r="I14" s="27"/>
      <c r="J14" s="27"/>
    </row>
    <row r="15" spans="1:16" x14ac:dyDescent="0.2">
      <c r="A15" s="19">
        <v>4</v>
      </c>
      <c r="B15" s="430" t="s">
        <v>906</v>
      </c>
      <c r="C15" s="20"/>
      <c r="D15" s="20"/>
      <c r="E15" s="20"/>
      <c r="F15" s="26"/>
      <c r="G15" s="20"/>
      <c r="H15" s="27"/>
      <c r="I15" s="27"/>
      <c r="J15" s="27"/>
    </row>
    <row r="16" spans="1:16" x14ac:dyDescent="0.2">
      <c r="A16" s="19">
        <v>5</v>
      </c>
      <c r="B16" s="430" t="s">
        <v>907</v>
      </c>
      <c r="C16" s="20"/>
      <c r="D16" s="20"/>
      <c r="E16" s="1085" t="s">
        <v>902</v>
      </c>
      <c r="F16" s="1078"/>
      <c r="G16" s="1078"/>
      <c r="H16" s="1078"/>
      <c r="I16" s="1079"/>
      <c r="J16" s="27"/>
    </row>
    <row r="17" spans="1:10" x14ac:dyDescent="0.2">
      <c r="A17" s="19">
        <v>6</v>
      </c>
      <c r="B17" s="430" t="s">
        <v>908</v>
      </c>
      <c r="C17" s="20"/>
      <c r="D17" s="20"/>
      <c r="E17" s="1080"/>
      <c r="F17" s="928"/>
      <c r="G17" s="928"/>
      <c r="H17" s="928"/>
      <c r="I17" s="1081"/>
      <c r="J17" s="27"/>
    </row>
    <row r="18" spans="1:10" x14ac:dyDescent="0.2">
      <c r="A18" s="19">
        <v>7</v>
      </c>
      <c r="B18" s="430" t="s">
        <v>909</v>
      </c>
      <c r="C18" s="20"/>
      <c r="D18" s="20"/>
      <c r="E18" s="1080"/>
      <c r="F18" s="928"/>
      <c r="G18" s="928"/>
      <c r="H18" s="928"/>
      <c r="I18" s="1081"/>
      <c r="J18" s="27"/>
    </row>
    <row r="19" spans="1:10" x14ac:dyDescent="0.2">
      <c r="A19" s="19">
        <v>8</v>
      </c>
      <c r="B19" s="431" t="s">
        <v>910</v>
      </c>
      <c r="C19" s="20"/>
      <c r="D19" s="20"/>
      <c r="E19" s="1080"/>
      <c r="F19" s="928"/>
      <c r="G19" s="928"/>
      <c r="H19" s="928"/>
      <c r="I19" s="1081"/>
      <c r="J19" s="27"/>
    </row>
    <row r="20" spans="1:10" ht="14.25" x14ac:dyDescent="0.2">
      <c r="A20" s="19">
        <v>9</v>
      </c>
      <c r="B20" s="432" t="s">
        <v>911</v>
      </c>
      <c r="C20" s="20"/>
      <c r="D20" s="20"/>
      <c r="E20" s="1080"/>
      <c r="F20" s="928"/>
      <c r="G20" s="928"/>
      <c r="H20" s="928"/>
      <c r="I20" s="1081"/>
      <c r="J20" s="27"/>
    </row>
    <row r="21" spans="1:10" ht="14.25" x14ac:dyDescent="0.2">
      <c r="A21" s="19">
        <v>10</v>
      </c>
      <c r="B21" s="433" t="s">
        <v>912</v>
      </c>
      <c r="C21" s="20"/>
      <c r="D21" s="20"/>
      <c r="E21" s="1080"/>
      <c r="F21" s="928"/>
      <c r="G21" s="928"/>
      <c r="H21" s="928"/>
      <c r="I21" s="1081"/>
      <c r="J21" s="27"/>
    </row>
    <row r="22" spans="1:10" ht="14.25" x14ac:dyDescent="0.2">
      <c r="A22" s="19">
        <v>11</v>
      </c>
      <c r="B22" s="433" t="s">
        <v>913</v>
      </c>
      <c r="C22" s="20"/>
      <c r="D22" s="20"/>
      <c r="E22" s="1080"/>
      <c r="F22" s="928"/>
      <c r="G22" s="928"/>
      <c r="H22" s="928"/>
      <c r="I22" s="1081"/>
      <c r="J22" s="27"/>
    </row>
    <row r="23" spans="1:10" ht="14.25" x14ac:dyDescent="0.2">
      <c r="A23" s="19">
        <v>12</v>
      </c>
      <c r="B23" s="433" t="s">
        <v>914</v>
      </c>
      <c r="C23" s="20"/>
      <c r="D23" s="20"/>
      <c r="E23" s="1082"/>
      <c r="F23" s="1083"/>
      <c r="G23" s="1083"/>
      <c r="H23" s="1083"/>
      <c r="I23" s="1084"/>
      <c r="J23" s="27"/>
    </row>
    <row r="24" spans="1:10" ht="14.25" x14ac:dyDescent="0.2">
      <c r="A24" s="19">
        <v>13</v>
      </c>
      <c r="B24" s="433" t="s">
        <v>915</v>
      </c>
      <c r="C24" s="20"/>
      <c r="D24" s="20"/>
      <c r="E24" s="20"/>
      <c r="F24" s="26"/>
      <c r="G24" s="20"/>
      <c r="H24" s="27"/>
      <c r="I24" s="27"/>
      <c r="J24" s="27"/>
    </row>
    <row r="25" spans="1:10" ht="15" x14ac:dyDescent="0.2">
      <c r="A25" s="19">
        <v>14</v>
      </c>
      <c r="B25" s="434" t="s">
        <v>916</v>
      </c>
      <c r="C25" s="20"/>
      <c r="D25" s="20"/>
      <c r="E25" s="20"/>
      <c r="F25" s="26"/>
      <c r="G25" s="20"/>
      <c r="H25" s="27"/>
      <c r="I25" s="27"/>
      <c r="J25" s="27"/>
    </row>
    <row r="26" spans="1:10" s="380" customFormat="1" ht="15" x14ac:dyDescent="0.2">
      <c r="A26" s="378">
        <v>15</v>
      </c>
      <c r="B26" s="434" t="s">
        <v>917</v>
      </c>
      <c r="C26" s="20"/>
      <c r="D26" s="20"/>
      <c r="E26" s="20"/>
      <c r="F26" s="26"/>
      <c r="G26" s="20"/>
      <c r="H26" s="27"/>
      <c r="I26" s="27"/>
      <c r="J26" s="27"/>
    </row>
    <row r="27" spans="1:10" s="380" customFormat="1" ht="15" x14ac:dyDescent="0.2">
      <c r="A27" s="378">
        <v>16</v>
      </c>
      <c r="B27" s="434" t="s">
        <v>918</v>
      </c>
      <c r="C27" s="20"/>
      <c r="D27" s="20"/>
      <c r="E27" s="20"/>
      <c r="F27" s="26"/>
      <c r="G27" s="20"/>
      <c r="H27" s="27"/>
      <c r="I27" s="27"/>
      <c r="J27" s="27"/>
    </row>
    <row r="28" spans="1:10" s="380" customFormat="1" ht="15" x14ac:dyDescent="0.2">
      <c r="A28" s="378">
        <v>17</v>
      </c>
      <c r="B28" s="434" t="s">
        <v>919</v>
      </c>
      <c r="C28" s="20"/>
      <c r="D28" s="20"/>
      <c r="E28" s="20"/>
      <c r="F28" s="26"/>
      <c r="G28" s="20"/>
      <c r="H28" s="27"/>
      <c r="I28" s="27"/>
      <c r="J28" s="27"/>
    </row>
    <row r="29" spans="1:10" s="380" customFormat="1" ht="15" x14ac:dyDescent="0.2">
      <c r="A29" s="378">
        <v>18</v>
      </c>
      <c r="B29" s="434" t="s">
        <v>920</v>
      </c>
      <c r="C29" s="20"/>
      <c r="D29" s="20"/>
      <c r="E29" s="20"/>
      <c r="F29" s="26"/>
      <c r="G29" s="20"/>
      <c r="H29" s="27"/>
      <c r="I29" s="27"/>
      <c r="J29" s="27"/>
    </row>
    <row r="30" spans="1:10" s="380" customFormat="1" ht="15" x14ac:dyDescent="0.2">
      <c r="A30" s="378">
        <v>19</v>
      </c>
      <c r="B30" s="434" t="s">
        <v>921</v>
      </c>
      <c r="C30" s="20"/>
      <c r="D30" s="20"/>
      <c r="E30" s="20"/>
      <c r="F30" s="26"/>
      <c r="G30" s="20"/>
      <c r="H30" s="27"/>
      <c r="I30" s="27"/>
      <c r="J30" s="27"/>
    </row>
    <row r="31" spans="1:10" s="380" customFormat="1" ht="15" x14ac:dyDescent="0.2">
      <c r="A31" s="378">
        <v>20</v>
      </c>
      <c r="B31" s="434" t="s">
        <v>922</v>
      </c>
      <c r="C31" s="20"/>
      <c r="D31" s="20"/>
      <c r="E31" s="20"/>
      <c r="F31" s="26"/>
      <c r="G31" s="20"/>
      <c r="H31" s="27"/>
      <c r="I31" s="27"/>
      <c r="J31" s="27"/>
    </row>
    <row r="32" spans="1:10" ht="15" x14ac:dyDescent="0.2">
      <c r="A32" s="378">
        <v>21</v>
      </c>
      <c r="B32" s="434" t="s">
        <v>923</v>
      </c>
      <c r="C32" s="20"/>
      <c r="D32" s="20"/>
      <c r="E32" s="20"/>
      <c r="F32" s="26"/>
      <c r="G32" s="20"/>
      <c r="H32" s="27"/>
      <c r="I32" s="27"/>
      <c r="J32" s="27"/>
    </row>
    <row r="33" spans="1:11" ht="15" x14ac:dyDescent="0.2">
      <c r="A33" s="378">
        <v>22</v>
      </c>
      <c r="B33" s="434" t="s">
        <v>924</v>
      </c>
      <c r="C33" s="20"/>
      <c r="D33" s="20"/>
      <c r="E33" s="20"/>
      <c r="F33" s="26"/>
      <c r="G33" s="20"/>
      <c r="H33" s="27"/>
      <c r="I33" s="27"/>
      <c r="J33" s="27"/>
    </row>
    <row r="34" spans="1:11" x14ac:dyDescent="0.2">
      <c r="A34" s="3" t="s">
        <v>18</v>
      </c>
      <c r="B34" s="28"/>
      <c r="C34" s="28"/>
      <c r="D34" s="20"/>
      <c r="E34" s="20"/>
      <c r="F34" s="26"/>
      <c r="G34" s="20"/>
      <c r="H34" s="27"/>
      <c r="I34" s="27"/>
      <c r="J34" s="27"/>
    </row>
    <row r="35" spans="1:11" x14ac:dyDescent="0.2">
      <c r="A35" s="12"/>
      <c r="B35" s="29"/>
      <c r="C35" s="29"/>
      <c r="D35" s="22"/>
      <c r="E35" s="22"/>
      <c r="F35" s="22"/>
      <c r="G35" s="22"/>
      <c r="H35" s="22"/>
      <c r="I35" s="22"/>
      <c r="J35" s="22"/>
    </row>
    <row r="36" spans="1:11" x14ac:dyDescent="0.2">
      <c r="A36" s="1076" t="s">
        <v>719</v>
      </c>
      <c r="B36" s="1076"/>
      <c r="C36" s="1076"/>
      <c r="D36" s="1076"/>
      <c r="E36" s="1076"/>
      <c r="F36" s="1076"/>
      <c r="G36" s="1076"/>
      <c r="H36" s="1076"/>
      <c r="I36" s="22"/>
      <c r="J36" s="22"/>
    </row>
    <row r="37" spans="1:11" x14ac:dyDescent="0.2">
      <c r="A37" s="12"/>
      <c r="B37" s="29"/>
      <c r="C37" s="29"/>
      <c r="D37" s="22"/>
      <c r="E37" s="22"/>
      <c r="F37" s="22"/>
      <c r="G37" s="22"/>
      <c r="H37" s="22"/>
      <c r="I37" s="22"/>
      <c r="J37" s="22"/>
    </row>
    <row r="38" spans="1:11" ht="15.75" customHeight="1" x14ac:dyDescent="0.2">
      <c r="A38" s="15"/>
      <c r="B38" s="15"/>
      <c r="C38" s="15"/>
      <c r="D38" s="15"/>
      <c r="E38" s="15"/>
      <c r="F38" s="15"/>
      <c r="G38" s="15"/>
      <c r="H38" s="703"/>
      <c r="I38" s="698"/>
      <c r="J38" s="698"/>
    </row>
    <row r="39" spans="1:11" ht="12.75" customHeight="1" x14ac:dyDescent="0.2">
      <c r="A39" s="698"/>
      <c r="B39" s="698"/>
      <c r="C39" s="698"/>
      <c r="D39" s="698"/>
      <c r="E39" s="698"/>
      <c r="F39" s="698"/>
      <c r="G39" s="953" t="s">
        <v>1034</v>
      </c>
      <c r="H39" s="953"/>
      <c r="I39" s="953"/>
      <c r="J39" s="953"/>
      <c r="K39" s="953"/>
    </row>
    <row r="40" spans="1:11" ht="12.75" customHeight="1" x14ac:dyDescent="0.2">
      <c r="A40" s="698"/>
      <c r="B40" s="698"/>
      <c r="C40" s="698"/>
      <c r="D40" s="698"/>
      <c r="E40" s="698"/>
      <c r="F40" s="698"/>
      <c r="G40" s="953"/>
      <c r="H40" s="953"/>
      <c r="I40" s="953"/>
      <c r="J40" s="953"/>
      <c r="K40" s="953"/>
    </row>
    <row r="41" spans="1:11" ht="24" customHeight="1" x14ac:dyDescent="0.2">
      <c r="A41" s="15"/>
      <c r="B41" s="15"/>
      <c r="C41" s="15"/>
      <c r="D41" s="703"/>
      <c r="E41" s="15"/>
      <c r="F41" s="703"/>
      <c r="G41" s="953"/>
      <c r="H41" s="953"/>
      <c r="I41" s="953"/>
      <c r="J41" s="953"/>
      <c r="K41" s="953"/>
    </row>
    <row r="45" spans="1:11" x14ac:dyDescent="0.2">
      <c r="A45" s="1075"/>
      <c r="B45" s="1075"/>
      <c r="C45" s="1075"/>
      <c r="D45" s="1075"/>
      <c r="E45" s="1075"/>
      <c r="F45" s="1075"/>
      <c r="G45" s="1075"/>
      <c r="H45" s="1075"/>
      <c r="I45" s="1075"/>
      <c r="J45" s="1075"/>
    </row>
    <row r="47" spans="1:11" x14ac:dyDescent="0.2">
      <c r="A47" s="1075"/>
      <c r="B47" s="1075"/>
      <c r="C47" s="1075"/>
      <c r="D47" s="1075"/>
      <c r="E47" s="1075"/>
      <c r="F47" s="1075"/>
      <c r="G47" s="1075"/>
      <c r="H47" s="1075"/>
      <c r="I47" s="1075"/>
      <c r="J47" s="1075"/>
    </row>
  </sheetData>
  <mergeCells count="15">
    <mergeCell ref="E1:I1"/>
    <mergeCell ref="A2:J2"/>
    <mergeCell ref="A3:J3"/>
    <mergeCell ref="A5:J5"/>
    <mergeCell ref="A8:B8"/>
    <mergeCell ref="H8:J8"/>
    <mergeCell ref="A45:J45"/>
    <mergeCell ref="A47:J47"/>
    <mergeCell ref="A9:A10"/>
    <mergeCell ref="B9:B10"/>
    <mergeCell ref="C9:F9"/>
    <mergeCell ref="G9:J9"/>
    <mergeCell ref="A36:H36"/>
    <mergeCell ref="E16:I23"/>
    <mergeCell ref="G39:K41"/>
  </mergeCells>
  <printOptions horizontalCentered="1"/>
  <pageMargins left="0.70866141732283472" right="0.70866141732283472" top="0.23622047244094491" bottom="0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topLeftCell="A3" zoomScaleSheetLayoutView="120" workbookViewId="0">
      <selection activeCell="B6" sqref="B6"/>
    </sheetView>
  </sheetViews>
  <sheetFormatPr defaultRowHeight="12.75" x14ac:dyDescent="0.2"/>
  <cols>
    <col min="1" max="1" width="8.7109375" customWidth="1"/>
    <col min="2" max="2" width="11.7109375" customWidth="1"/>
    <col min="3" max="3" width="114.5703125" customWidth="1"/>
  </cols>
  <sheetData>
    <row r="1" spans="1:7" ht="21.75" customHeight="1" x14ac:dyDescent="0.25">
      <c r="A1" s="899" t="s">
        <v>555</v>
      </c>
      <c r="B1" s="899"/>
      <c r="C1" s="899"/>
      <c r="D1" s="899"/>
      <c r="E1" s="305"/>
      <c r="F1" s="305"/>
      <c r="G1" s="305"/>
    </row>
    <row r="2" spans="1:7" x14ac:dyDescent="0.2">
      <c r="A2" s="3" t="s">
        <v>73</v>
      </c>
      <c r="B2" s="3" t="s">
        <v>556</v>
      </c>
      <c r="C2" s="3" t="s">
        <v>557</v>
      </c>
    </row>
    <row r="3" spans="1:7" x14ac:dyDescent="0.2">
      <c r="A3" s="8">
        <v>1</v>
      </c>
      <c r="B3" s="351" t="s">
        <v>558</v>
      </c>
      <c r="C3" s="351" t="s">
        <v>767</v>
      </c>
    </row>
    <row r="4" spans="1:7" x14ac:dyDescent="0.2">
      <c r="A4" s="8">
        <v>2</v>
      </c>
      <c r="B4" s="351" t="s">
        <v>559</v>
      </c>
      <c r="C4" s="351" t="s">
        <v>768</v>
      </c>
    </row>
    <row r="5" spans="1:7" x14ac:dyDescent="0.2">
      <c r="A5" s="8">
        <v>3</v>
      </c>
      <c r="B5" s="351" t="s">
        <v>560</v>
      </c>
      <c r="C5" s="351" t="s">
        <v>769</v>
      </c>
    </row>
    <row r="6" spans="1:7" x14ac:dyDescent="0.2">
      <c r="A6" s="8">
        <v>4</v>
      </c>
      <c r="B6" s="351" t="s">
        <v>894</v>
      </c>
      <c r="C6" s="351" t="s">
        <v>895</v>
      </c>
    </row>
    <row r="7" spans="1:7" x14ac:dyDescent="0.2">
      <c r="A7" s="8">
        <v>5</v>
      </c>
      <c r="B7" s="351" t="s">
        <v>561</v>
      </c>
      <c r="C7" s="351" t="s">
        <v>770</v>
      </c>
    </row>
    <row r="8" spans="1:7" x14ac:dyDescent="0.2">
      <c r="A8" s="8">
        <v>6</v>
      </c>
      <c r="B8" s="351" t="s">
        <v>562</v>
      </c>
      <c r="C8" s="351" t="s">
        <v>771</v>
      </c>
    </row>
    <row r="9" spans="1:7" x14ac:dyDescent="0.2">
      <c r="A9" s="8">
        <v>7</v>
      </c>
      <c r="B9" s="351" t="s">
        <v>563</v>
      </c>
      <c r="C9" s="351" t="s">
        <v>772</v>
      </c>
    </row>
    <row r="10" spans="1:7" x14ac:dyDescent="0.2">
      <c r="A10" s="8">
        <v>8</v>
      </c>
      <c r="B10" s="351" t="s">
        <v>564</v>
      </c>
      <c r="C10" s="351" t="s">
        <v>773</v>
      </c>
    </row>
    <row r="11" spans="1:7" x14ac:dyDescent="0.2">
      <c r="A11" s="8">
        <v>9</v>
      </c>
      <c r="B11" s="351" t="s">
        <v>565</v>
      </c>
      <c r="C11" s="351" t="s">
        <v>774</v>
      </c>
    </row>
    <row r="12" spans="1:7" x14ac:dyDescent="0.2">
      <c r="A12" s="8">
        <v>10</v>
      </c>
      <c r="B12" s="351" t="s">
        <v>566</v>
      </c>
      <c r="C12" s="351" t="s">
        <v>775</v>
      </c>
    </row>
    <row r="13" spans="1:7" x14ac:dyDescent="0.2">
      <c r="A13" s="8">
        <v>11</v>
      </c>
      <c r="B13" s="351" t="s">
        <v>685</v>
      </c>
      <c r="C13" s="351" t="s">
        <v>686</v>
      </c>
    </row>
    <row r="14" spans="1:7" x14ac:dyDescent="0.2">
      <c r="A14" s="8">
        <v>12</v>
      </c>
      <c r="B14" s="351" t="s">
        <v>567</v>
      </c>
      <c r="C14" s="351" t="s">
        <v>776</v>
      </c>
    </row>
    <row r="15" spans="1:7" x14ac:dyDescent="0.2">
      <c r="A15" s="8">
        <v>13</v>
      </c>
      <c r="B15" s="351" t="s">
        <v>568</v>
      </c>
      <c r="C15" s="351" t="s">
        <v>777</v>
      </c>
    </row>
    <row r="16" spans="1:7" x14ac:dyDescent="0.2">
      <c r="A16" s="8">
        <v>14</v>
      </c>
      <c r="B16" s="351" t="s">
        <v>569</v>
      </c>
      <c r="C16" s="351" t="s">
        <v>778</v>
      </c>
    </row>
    <row r="17" spans="1:3" x14ac:dyDescent="0.2">
      <c r="A17" s="8">
        <v>15</v>
      </c>
      <c r="B17" s="351" t="s">
        <v>570</v>
      </c>
      <c r="C17" s="351" t="s">
        <v>779</v>
      </c>
    </row>
    <row r="18" spans="1:3" x14ac:dyDescent="0.2">
      <c r="A18" s="8">
        <v>16</v>
      </c>
      <c r="B18" s="351" t="s">
        <v>571</v>
      </c>
      <c r="C18" s="351" t="s">
        <v>780</v>
      </c>
    </row>
    <row r="19" spans="1:3" x14ac:dyDescent="0.2">
      <c r="A19" s="8">
        <v>17</v>
      </c>
      <c r="B19" s="351" t="s">
        <v>572</v>
      </c>
      <c r="C19" s="351" t="s">
        <v>781</v>
      </c>
    </row>
    <row r="20" spans="1:3" x14ac:dyDescent="0.2">
      <c r="A20" s="8">
        <v>18</v>
      </c>
      <c r="B20" s="351" t="s">
        <v>573</v>
      </c>
      <c r="C20" s="351" t="s">
        <v>782</v>
      </c>
    </row>
    <row r="21" spans="1:3" x14ac:dyDescent="0.2">
      <c r="A21" s="8">
        <v>19</v>
      </c>
      <c r="B21" s="351" t="s">
        <v>574</v>
      </c>
      <c r="C21" s="351" t="s">
        <v>783</v>
      </c>
    </row>
    <row r="22" spans="1:3" x14ac:dyDescent="0.2">
      <c r="A22" s="8">
        <v>20</v>
      </c>
      <c r="B22" s="351" t="s">
        <v>575</v>
      </c>
      <c r="C22" s="351" t="s">
        <v>784</v>
      </c>
    </row>
    <row r="23" spans="1:3" x14ac:dyDescent="0.2">
      <c r="A23" s="8">
        <v>21</v>
      </c>
      <c r="B23" s="351" t="s">
        <v>576</v>
      </c>
      <c r="C23" s="351" t="s">
        <v>785</v>
      </c>
    </row>
    <row r="24" spans="1:3" x14ac:dyDescent="0.2">
      <c r="A24" s="8">
        <v>22</v>
      </c>
      <c r="B24" s="351" t="s">
        <v>577</v>
      </c>
      <c r="C24" s="351" t="s">
        <v>786</v>
      </c>
    </row>
    <row r="25" spans="1:3" x14ac:dyDescent="0.2">
      <c r="A25" s="8">
        <v>23</v>
      </c>
      <c r="B25" s="351" t="s">
        <v>578</v>
      </c>
      <c r="C25" s="351" t="s">
        <v>787</v>
      </c>
    </row>
    <row r="26" spans="1:3" x14ac:dyDescent="0.2">
      <c r="A26" s="8">
        <v>24</v>
      </c>
      <c r="B26" s="351" t="s">
        <v>579</v>
      </c>
      <c r="C26" s="351" t="s">
        <v>788</v>
      </c>
    </row>
    <row r="27" spans="1:3" x14ac:dyDescent="0.2">
      <c r="A27" s="8">
        <v>25</v>
      </c>
      <c r="B27" s="351" t="s">
        <v>580</v>
      </c>
      <c r="C27" s="351" t="s">
        <v>789</v>
      </c>
    </row>
    <row r="28" spans="1:3" x14ac:dyDescent="0.2">
      <c r="A28" s="8">
        <v>26</v>
      </c>
      <c r="B28" s="351" t="s">
        <v>581</v>
      </c>
      <c r="C28" s="351" t="s">
        <v>790</v>
      </c>
    </row>
    <row r="29" spans="1:3" x14ac:dyDescent="0.2">
      <c r="A29" s="8">
        <v>27</v>
      </c>
      <c r="B29" s="351" t="s">
        <v>582</v>
      </c>
      <c r="C29" s="351" t="s">
        <v>791</v>
      </c>
    </row>
    <row r="30" spans="1:3" x14ac:dyDescent="0.2">
      <c r="A30" s="8">
        <v>28</v>
      </c>
      <c r="B30" s="351" t="s">
        <v>583</v>
      </c>
      <c r="C30" s="351" t="s">
        <v>584</v>
      </c>
    </row>
    <row r="31" spans="1:3" x14ac:dyDescent="0.2">
      <c r="A31" s="8">
        <v>29</v>
      </c>
      <c r="B31" s="351" t="s">
        <v>585</v>
      </c>
      <c r="C31" s="351" t="s">
        <v>586</v>
      </c>
    </row>
    <row r="32" spans="1:3" x14ac:dyDescent="0.2">
      <c r="A32" s="8">
        <v>30</v>
      </c>
      <c r="B32" s="351" t="s">
        <v>587</v>
      </c>
      <c r="C32" s="351" t="s">
        <v>588</v>
      </c>
    </row>
    <row r="33" spans="1:3" x14ac:dyDescent="0.2">
      <c r="A33" s="8">
        <v>31</v>
      </c>
      <c r="B33" s="351" t="s">
        <v>684</v>
      </c>
      <c r="C33" s="351" t="s">
        <v>683</v>
      </c>
    </row>
    <row r="34" spans="1:3" x14ac:dyDescent="0.2">
      <c r="A34" s="8">
        <v>32</v>
      </c>
      <c r="B34" s="351" t="s">
        <v>731</v>
      </c>
      <c r="C34" s="351" t="s">
        <v>732</v>
      </c>
    </row>
    <row r="35" spans="1:3" x14ac:dyDescent="0.2">
      <c r="A35" s="8">
        <v>33</v>
      </c>
      <c r="B35" s="351" t="s">
        <v>589</v>
      </c>
      <c r="C35" s="351" t="s">
        <v>590</v>
      </c>
    </row>
    <row r="36" spans="1:3" x14ac:dyDescent="0.2">
      <c r="A36" s="8">
        <v>34</v>
      </c>
      <c r="B36" s="351" t="s">
        <v>591</v>
      </c>
      <c r="C36" s="351" t="s">
        <v>590</v>
      </c>
    </row>
    <row r="37" spans="1:3" x14ac:dyDescent="0.2">
      <c r="A37" s="8">
        <v>35</v>
      </c>
      <c r="B37" s="351" t="s">
        <v>592</v>
      </c>
      <c r="C37" s="351" t="s">
        <v>593</v>
      </c>
    </row>
    <row r="38" spans="1:3" x14ac:dyDescent="0.2">
      <c r="A38" s="8">
        <v>36</v>
      </c>
      <c r="B38" s="351" t="s">
        <v>594</v>
      </c>
      <c r="C38" s="351" t="s">
        <v>595</v>
      </c>
    </row>
    <row r="39" spans="1:3" x14ac:dyDescent="0.2">
      <c r="A39" s="8">
        <v>37</v>
      </c>
      <c r="B39" s="351" t="s">
        <v>596</v>
      </c>
      <c r="C39" s="351" t="s">
        <v>597</v>
      </c>
    </row>
    <row r="40" spans="1:3" x14ac:dyDescent="0.2">
      <c r="A40" s="8">
        <v>38</v>
      </c>
      <c r="B40" s="351" t="s">
        <v>598</v>
      </c>
      <c r="C40" s="351" t="s">
        <v>599</v>
      </c>
    </row>
    <row r="41" spans="1:3" x14ac:dyDescent="0.2">
      <c r="A41" s="8">
        <v>39</v>
      </c>
      <c r="B41" s="351" t="s">
        <v>600</v>
      </c>
      <c r="C41" s="351" t="s">
        <v>601</v>
      </c>
    </row>
    <row r="42" spans="1:3" x14ac:dyDescent="0.2">
      <c r="A42" s="8">
        <v>40</v>
      </c>
      <c r="B42" s="351" t="s">
        <v>602</v>
      </c>
      <c r="C42" s="351" t="s">
        <v>603</v>
      </c>
    </row>
    <row r="43" spans="1:3" x14ac:dyDescent="0.2">
      <c r="A43" s="8">
        <v>41</v>
      </c>
      <c r="B43" s="351" t="s">
        <v>604</v>
      </c>
      <c r="C43" s="351" t="s">
        <v>605</v>
      </c>
    </row>
    <row r="44" spans="1:3" x14ac:dyDescent="0.2">
      <c r="A44" s="8">
        <v>42</v>
      </c>
      <c r="B44" s="351" t="s">
        <v>606</v>
      </c>
      <c r="C44" s="351" t="s">
        <v>792</v>
      </c>
    </row>
    <row r="45" spans="1:3" x14ac:dyDescent="0.2">
      <c r="A45" s="8">
        <v>43</v>
      </c>
      <c r="B45" s="351" t="s">
        <v>607</v>
      </c>
      <c r="C45" s="351" t="s">
        <v>608</v>
      </c>
    </row>
    <row r="46" spans="1:3" x14ac:dyDescent="0.2">
      <c r="A46" s="8">
        <v>44</v>
      </c>
      <c r="B46" s="351" t="s">
        <v>609</v>
      </c>
      <c r="C46" s="351" t="s">
        <v>610</v>
      </c>
    </row>
    <row r="47" spans="1:3" x14ac:dyDescent="0.2">
      <c r="A47" s="8">
        <v>45</v>
      </c>
      <c r="B47" s="351" t="s">
        <v>611</v>
      </c>
      <c r="C47" s="351" t="s">
        <v>612</v>
      </c>
    </row>
    <row r="48" spans="1:3" x14ac:dyDescent="0.2">
      <c r="A48" s="8">
        <v>46</v>
      </c>
      <c r="B48" s="351" t="s">
        <v>613</v>
      </c>
      <c r="C48" s="351" t="s">
        <v>614</v>
      </c>
    </row>
    <row r="49" spans="1:3" x14ac:dyDescent="0.2">
      <c r="A49" s="8">
        <v>47</v>
      </c>
      <c r="B49" s="351" t="s">
        <v>615</v>
      </c>
      <c r="C49" s="351" t="s">
        <v>616</v>
      </c>
    </row>
    <row r="50" spans="1:3" x14ac:dyDescent="0.2">
      <c r="A50" s="8">
        <v>48</v>
      </c>
      <c r="B50" s="351" t="s">
        <v>617</v>
      </c>
      <c r="C50" s="351" t="s">
        <v>793</v>
      </c>
    </row>
    <row r="51" spans="1:3" x14ac:dyDescent="0.2">
      <c r="A51" s="8">
        <v>49</v>
      </c>
      <c r="B51" s="351" t="s">
        <v>618</v>
      </c>
      <c r="C51" s="351" t="s">
        <v>794</v>
      </c>
    </row>
    <row r="52" spans="1:3" x14ac:dyDescent="0.2">
      <c r="A52" s="8">
        <v>50</v>
      </c>
      <c r="B52" s="351" t="s">
        <v>619</v>
      </c>
      <c r="C52" s="351" t="s">
        <v>620</v>
      </c>
    </row>
    <row r="53" spans="1:3" x14ac:dyDescent="0.2">
      <c r="A53" s="8">
        <v>51</v>
      </c>
      <c r="B53" s="351" t="s">
        <v>621</v>
      </c>
      <c r="C53" s="351" t="s">
        <v>622</v>
      </c>
    </row>
    <row r="54" spans="1:3" x14ac:dyDescent="0.2">
      <c r="A54" s="8">
        <v>52</v>
      </c>
      <c r="B54" s="351" t="s">
        <v>623</v>
      </c>
      <c r="C54" s="351" t="s">
        <v>734</v>
      </c>
    </row>
    <row r="55" spans="1:3" x14ac:dyDescent="0.2">
      <c r="A55" s="8">
        <v>53</v>
      </c>
      <c r="B55" s="351" t="s">
        <v>624</v>
      </c>
      <c r="C55" s="351" t="s">
        <v>735</v>
      </c>
    </row>
    <row r="56" spans="1:3" x14ac:dyDescent="0.2">
      <c r="A56" s="8">
        <v>54</v>
      </c>
      <c r="B56" s="351" t="s">
        <v>625</v>
      </c>
      <c r="C56" s="351" t="s">
        <v>736</v>
      </c>
    </row>
    <row r="57" spans="1:3" x14ac:dyDescent="0.2">
      <c r="A57" s="8">
        <v>55</v>
      </c>
      <c r="B57" s="351" t="s">
        <v>626</v>
      </c>
      <c r="C57" s="351" t="s">
        <v>737</v>
      </c>
    </row>
    <row r="58" spans="1:3" x14ac:dyDescent="0.2">
      <c r="A58" s="8">
        <v>56</v>
      </c>
      <c r="B58" s="351" t="s">
        <v>627</v>
      </c>
      <c r="C58" s="351" t="s">
        <v>738</v>
      </c>
    </row>
    <row r="59" spans="1:3" x14ac:dyDescent="0.2">
      <c r="A59" s="8">
        <v>57</v>
      </c>
      <c r="B59" s="351" t="s">
        <v>628</v>
      </c>
      <c r="C59" s="351" t="s">
        <v>739</v>
      </c>
    </row>
    <row r="60" spans="1:3" x14ac:dyDescent="0.2">
      <c r="A60" s="8">
        <v>58</v>
      </c>
      <c r="B60" s="351" t="s">
        <v>629</v>
      </c>
      <c r="C60" s="351" t="s">
        <v>740</v>
      </c>
    </row>
    <row r="61" spans="1:3" x14ac:dyDescent="0.2">
      <c r="A61" s="8">
        <v>59</v>
      </c>
      <c r="B61" s="351" t="s">
        <v>630</v>
      </c>
      <c r="C61" s="351" t="s">
        <v>741</v>
      </c>
    </row>
    <row r="62" spans="1:3" x14ac:dyDescent="0.2">
      <c r="A62" s="8">
        <v>60</v>
      </c>
      <c r="B62" s="351" t="s">
        <v>631</v>
      </c>
      <c r="C62" s="351" t="s">
        <v>742</v>
      </c>
    </row>
    <row r="63" spans="1:3" x14ac:dyDescent="0.2">
      <c r="A63" s="8">
        <v>61</v>
      </c>
      <c r="B63" s="351" t="s">
        <v>703</v>
      </c>
      <c r="C63" s="351" t="s">
        <v>707</v>
      </c>
    </row>
    <row r="64" spans="1:3" x14ac:dyDescent="0.2">
      <c r="A64" s="8">
        <v>62</v>
      </c>
      <c r="B64" s="351" t="s">
        <v>632</v>
      </c>
      <c r="C64" s="351" t="s">
        <v>743</v>
      </c>
    </row>
    <row r="65" spans="1:3" x14ac:dyDescent="0.2">
      <c r="A65" s="8">
        <v>63</v>
      </c>
      <c r="B65" s="352" t="s">
        <v>708</v>
      </c>
      <c r="C65" s="351" t="s">
        <v>744</v>
      </c>
    </row>
    <row r="66" spans="1:3" x14ac:dyDescent="0.2">
      <c r="A66" s="8">
        <v>64</v>
      </c>
      <c r="B66" s="351" t="s">
        <v>633</v>
      </c>
      <c r="C66" s="351" t="s">
        <v>745</v>
      </c>
    </row>
    <row r="67" spans="1:3" x14ac:dyDescent="0.2">
      <c r="A67" s="8">
        <v>65</v>
      </c>
      <c r="B67" s="351" t="s">
        <v>634</v>
      </c>
      <c r="C67" s="351" t="s">
        <v>746</v>
      </c>
    </row>
    <row r="68" spans="1:3" x14ac:dyDescent="0.2">
      <c r="A68" s="8">
        <v>66</v>
      </c>
      <c r="B68" s="353" t="s">
        <v>687</v>
      </c>
      <c r="C68" s="353" t="s">
        <v>795</v>
      </c>
    </row>
    <row r="69" spans="1:3" x14ac:dyDescent="0.2">
      <c r="A69" s="8">
        <v>67</v>
      </c>
      <c r="B69" s="353" t="s">
        <v>688</v>
      </c>
      <c r="C69" s="353" t="s">
        <v>780</v>
      </c>
    </row>
  </sheetData>
  <mergeCells count="1">
    <mergeCell ref="A1:D1"/>
  </mergeCells>
  <hyperlinks>
    <hyperlink ref="B3:C3" location="'AT-1-Gen_Info '!A1" display="AT- 1"/>
    <hyperlink ref="B4:C4" location="'AT-2-S1 BUDGET'!A1" display="AT - 2"/>
    <hyperlink ref="B5:C5" location="AT_2A_fundflow!A1" display="AT - 2 A"/>
    <hyperlink ref="B6:C6" location="'AT-2B_DBT'!A1" display="AT - 2 B"/>
    <hyperlink ref="B7:C7" location="'AT-3'!A1" display="AT - 3"/>
    <hyperlink ref="B8:C8" location="'AT3A_cvrg(Insti)_PY'!A1" display="AT- 3 A"/>
    <hyperlink ref="B9:C9" location="'AT3B_cvrg(Insti)_UPY '!A1" display="AT- 3 B"/>
    <hyperlink ref="B10:C10" location="'AT3C_cvrg(Insti)_UPY '!A1" display="AT-3 C"/>
    <hyperlink ref="B11:C11" location="'AT-4B'!A1" display="AT - 4"/>
    <hyperlink ref="B12:C12" location="'enrolment vs availed_UPY'!A1" display="AT - 4 A"/>
    <hyperlink ref="B13:C13" location="'AT-4B'!A1" display="AT - 4 B"/>
    <hyperlink ref="B14:C14" location="T5_PLAN_vs_PRFM!A1" display="AT - 5"/>
    <hyperlink ref="B15:C15" location="'T5A_PLAN_vs_PRFM '!A1" display="AT - 5 A"/>
    <hyperlink ref="B16:C16" location="'T5B_PLAN_vs_PRFM  (2)'!A1" display="AT - 5 B"/>
    <hyperlink ref="B17:C17" location="'T5C_Drought_PLAN_vs_PRFM '!A1" display="AT - 5 C"/>
    <hyperlink ref="B18:C18" location="'T5D_Drought_PLAN_vs_PRFM  '!A1" display="AT - 5 D"/>
    <hyperlink ref="B19:C19" location="T6_FG_py_Utlsn!A1" display="AT - 6"/>
    <hyperlink ref="B20:C20" location="'T6A_FG_Upy_Utlsn '!A1" display="AT - 6 A"/>
    <hyperlink ref="B21:C21" location="T6B_Pay_FG_FCI_Pry!A1" display="AT - 6 B"/>
    <hyperlink ref="B22:C22" location="T6C_Coarse_Grain!A1" display="AT - 6 C"/>
    <hyperlink ref="B23:C23" location="T7_CC_PY_Utlsn!A1" display="AT - 7"/>
    <hyperlink ref="B24:C24" location="'T7ACC_UPY_Utlsn '!A1" display="AT - 7 A"/>
    <hyperlink ref="B25:C25" location="'AT-8_Hon_CCH_Pry'!A1" display="AT - 8"/>
    <hyperlink ref="B26:C26" location="'AT-8A_Hon_CCH_UPry'!A1" display="AT - 8 A"/>
    <hyperlink ref="B27:C27" location="AT9_TA!A1" display="AT - 9"/>
    <hyperlink ref="B28:C28" location="AT10_MME!A1" display="AT - 10"/>
    <hyperlink ref="B29:C29" location="AT10A_!A1" display="AT - 10 A"/>
    <hyperlink ref="B30:C30" location="'AT-10 B'!A1" display="AT - 10 B"/>
    <hyperlink ref="B31:C31" location="'AT-10 C'!A1" display="AT - 10 C"/>
    <hyperlink ref="B32:C32" location="'AT-10D'!A1" display="AT - 10 D"/>
    <hyperlink ref="B33:C33" location="'AT-10 E'!A1" display="AT - 10 E "/>
    <hyperlink ref="B34:C34" location="'AT-10 F'!A1" display="AT - 10 F"/>
    <hyperlink ref="B35:C35" location="'AT11_KS Year wise'!A1" display="AT - 11"/>
    <hyperlink ref="B36:C36" location="'AT11A_KS-District wise'!A1" display="AT - 11 A"/>
    <hyperlink ref="B37:C37" location="'AT12_KD-New'!A1" display="AT - 12"/>
    <hyperlink ref="B38:C38" location="'AT12A_KD-Replacement'!A1" display="AT - 12 A"/>
    <hyperlink ref="B39:C39" location="'Mode of cooking'!A1" display="AT - 13"/>
    <hyperlink ref="B40:C40" location="'AT-14'!A1" display="AT - 14"/>
    <hyperlink ref="B41:C41" location="'AT-14 A'!A1" display="AT - 14 A"/>
    <hyperlink ref="C42" location="'AT-15'!A1" display="Contribution by community in form of  Tithi Bhojan or any other similar practice"/>
    <hyperlink ref="B42" location="'AT-15'!A1" display="AT - 15"/>
    <hyperlink ref="B43:C43" location="'AT-16'!A1" display="AT - 16"/>
    <hyperlink ref="B44:C44" location="'AT_17_Coverage-RBSK '!A1" display="AT - 17"/>
    <hyperlink ref="B45:C45" location="'AT18_Details_Community '!A1" display="AT - 18"/>
    <hyperlink ref="C46" location="AT_19_Impl_Agency!A1" display="Responsibility of Implementation"/>
    <hyperlink ref="B46" location="AT_19_Impl_Agency!A1" display="AT - 19"/>
    <hyperlink ref="B47:C47" location="'AT_20_CentralCookingagency '!A1" display="AT - 20"/>
    <hyperlink ref="B48:C48" location="'AT-21'!A1" display="AT - 21"/>
    <hyperlink ref="B49:C49" location="'AT-22'!A1" display="AT - 22"/>
    <hyperlink ref="B50:C50" location="'AT-23 MIS'!A1" display="AT - 23"/>
    <hyperlink ref="B51:C51" location="'AT-23A _AMS'!A1" display="AT - 23 A"/>
    <hyperlink ref="B52:C52" location="'AT-24'!A1" display="AT - 24"/>
    <hyperlink ref="B53:C53" location="'AT-25'!A1" display="AT - 25"/>
    <hyperlink ref="B54:C54" location="AT26_NoWD!A1" display="AT - 26"/>
    <hyperlink ref="B55:C55" location="AT26A_NoWD!A1" display="AT - 26 A"/>
    <hyperlink ref="B56:C56" location="AT27_Req_FG_CA_Pry!A1" display="AT - 27"/>
    <hyperlink ref="B57:C57" location="'AT27A_Req_FG_CA_U Pry '!A1" display="AT - 27 A"/>
    <hyperlink ref="B58:C58" location="'AT27B_Req_FG_CA_N CLP'!A1" display="AT - 27 B"/>
    <hyperlink ref="B59:C59" location="'AT27C_Req_FG_Drought -Pry '!A1" display="AT - 27 C"/>
    <hyperlink ref="B60:C60" location="'AT27D_Req_FG_Drought -UPry '!A1" display="AT - 27 D"/>
    <hyperlink ref="B61:C61" location="AT_28_RqmtKitchen!A1" display="AT - 28"/>
    <hyperlink ref="B62:C62" location="'AT-28A_RqmtPlinthArea'!A1" display="AT - 28 A"/>
    <hyperlink ref="B63:C63" location="'AT-28B_Kitchen repair'!A1" display="AT - 28 B"/>
    <hyperlink ref="B64:C64" location="'AT29_Replacement KD '!A1" display="AT - 29"/>
    <hyperlink ref="B65:C65" location="'AT29_A_Replacement KD'!A1" display="AT- 29 A"/>
    <hyperlink ref="B66:C66" location="'AT-30_Coook-cum-Helper'!A1" display="AT - 30"/>
    <hyperlink ref="B67:C67" location="'AT_31_Budget_provision '!A1" display="AT - 31"/>
    <hyperlink ref="B68:C68" location="'AT32_Drought Pry Util'!A1" display="AT - 32"/>
    <hyperlink ref="B69:C69" location="'AT-32A Drought UPry Util'!A1" display="AT - 32 A"/>
  </hyperlinks>
  <printOptions horizontalCentered="1"/>
  <pageMargins left="0.70866141732283472" right="0.70866141732283472" top="0.23622047244094491" bottom="0" header="0.31496062992125984" footer="0.31496062992125984"/>
  <pageSetup paperSize="9" scale="6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T42"/>
  <sheetViews>
    <sheetView topLeftCell="A8" zoomScale="85" zoomScaleNormal="85" zoomScaleSheetLayoutView="90" workbookViewId="0">
      <selection activeCell="T22" sqref="T22"/>
    </sheetView>
  </sheetViews>
  <sheetFormatPr defaultRowHeight="12.75" x14ac:dyDescent="0.2"/>
  <cols>
    <col min="1" max="1" width="6.7109375" style="16" customWidth="1"/>
    <col min="2" max="2" width="11.5703125" style="16" customWidth="1"/>
    <col min="3" max="3" width="12" style="16" customWidth="1"/>
    <col min="4" max="4" width="10.85546875" style="16" customWidth="1"/>
    <col min="5" max="5" width="10.140625" style="16" customWidth="1"/>
    <col min="6" max="6" width="13" style="16" customWidth="1"/>
    <col min="7" max="7" width="15.140625" style="16" customWidth="1"/>
    <col min="8" max="8" width="12.42578125" style="16" customWidth="1"/>
    <col min="9" max="9" width="12.140625" style="16" customWidth="1"/>
    <col min="10" max="10" width="11.7109375" style="16" customWidth="1"/>
    <col min="11" max="11" width="12" style="16" customWidth="1"/>
    <col min="12" max="12" width="14.140625" style="16" customWidth="1"/>
    <col min="13" max="16384" width="9.140625" style="16"/>
  </cols>
  <sheetData>
    <row r="1" spans="1:20" customFormat="1" x14ac:dyDescent="0.2">
      <c r="D1" s="33"/>
      <c r="E1" s="33"/>
      <c r="F1" s="33"/>
      <c r="G1" s="33"/>
      <c r="H1" s="33"/>
      <c r="I1" s="33"/>
      <c r="J1" s="33"/>
      <c r="K1" s="33"/>
      <c r="L1" s="1087" t="s">
        <v>62</v>
      </c>
      <c r="M1" s="1087"/>
    </row>
    <row r="2" spans="1:20" customFormat="1" ht="15" x14ac:dyDescent="0.2">
      <c r="A2" s="1044" t="s">
        <v>0</v>
      </c>
      <c r="B2" s="1044"/>
      <c r="C2" s="1044"/>
      <c r="D2" s="1044"/>
      <c r="E2" s="1044"/>
      <c r="F2" s="1044"/>
      <c r="G2" s="1044"/>
      <c r="H2" s="1044"/>
      <c r="I2" s="1044"/>
      <c r="J2" s="1044"/>
      <c r="K2" s="1044"/>
      <c r="L2" s="1044"/>
      <c r="M2" s="41"/>
    </row>
    <row r="3" spans="1:20" customFormat="1" ht="20.25" x14ac:dyDescent="0.3">
      <c r="A3" s="942" t="s">
        <v>747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40"/>
    </row>
    <row r="4" spans="1:20" customFormat="1" ht="10.5" customHeight="1" x14ac:dyDescent="0.2"/>
    <row r="5" spans="1:20" ht="19.5" customHeight="1" x14ac:dyDescent="0.25">
      <c r="A5" s="1045" t="s">
        <v>812</v>
      </c>
      <c r="B5" s="1045"/>
      <c r="C5" s="1045"/>
      <c r="D5" s="1045"/>
      <c r="E5" s="1045"/>
      <c r="F5" s="1045"/>
      <c r="G5" s="1045"/>
      <c r="H5" s="1045"/>
      <c r="I5" s="1045"/>
      <c r="J5" s="1045"/>
      <c r="K5" s="1045"/>
      <c r="L5" s="1045"/>
    </row>
    <row r="6" spans="1:20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20" x14ac:dyDescent="0.2">
      <c r="A7" s="944" t="s">
        <v>159</v>
      </c>
      <c r="B7" s="944"/>
      <c r="F7" s="1086" t="s">
        <v>19</v>
      </c>
      <c r="G7" s="1086"/>
      <c r="H7" s="1086"/>
      <c r="I7" s="1086"/>
      <c r="J7" s="1086"/>
      <c r="K7" s="1086"/>
      <c r="L7" s="1086"/>
    </row>
    <row r="8" spans="1:20" x14ac:dyDescent="0.2">
      <c r="A8" s="15"/>
      <c r="F8" s="17"/>
      <c r="G8" s="101"/>
      <c r="H8" s="101"/>
      <c r="I8" s="1033" t="s">
        <v>1030</v>
      </c>
      <c r="J8" s="1033"/>
      <c r="K8" s="1033"/>
      <c r="L8" s="1033"/>
    </row>
    <row r="9" spans="1:20" s="15" customFormat="1" x14ac:dyDescent="0.2">
      <c r="A9" s="933" t="s">
        <v>2</v>
      </c>
      <c r="B9" s="933" t="s">
        <v>3</v>
      </c>
      <c r="C9" s="911" t="s">
        <v>20</v>
      </c>
      <c r="D9" s="912"/>
      <c r="E9" s="912"/>
      <c r="F9" s="912"/>
      <c r="G9" s="912"/>
      <c r="H9" s="911" t="s">
        <v>41</v>
      </c>
      <c r="I9" s="912"/>
      <c r="J9" s="912"/>
      <c r="K9" s="912"/>
      <c r="L9" s="912"/>
    </row>
    <row r="10" spans="1:20" s="15" customFormat="1" ht="77.45" customHeight="1" x14ac:dyDescent="0.2">
      <c r="A10" s="933"/>
      <c r="B10" s="933"/>
      <c r="C10" s="345" t="s">
        <v>854</v>
      </c>
      <c r="D10" s="345" t="s">
        <v>829</v>
      </c>
      <c r="E10" s="5" t="s">
        <v>69</v>
      </c>
      <c r="F10" s="5" t="s">
        <v>70</v>
      </c>
      <c r="G10" s="5" t="s">
        <v>661</v>
      </c>
      <c r="H10" s="345" t="s">
        <v>854</v>
      </c>
      <c r="I10" s="345" t="s">
        <v>829</v>
      </c>
      <c r="J10" s="5" t="s">
        <v>69</v>
      </c>
      <c r="K10" s="5" t="s">
        <v>70</v>
      </c>
      <c r="L10" s="5" t="s">
        <v>662</v>
      </c>
    </row>
    <row r="11" spans="1:20" s="15" customForma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20" ht="14.25" x14ac:dyDescent="0.2">
      <c r="A12" s="19">
        <v>1</v>
      </c>
      <c r="B12" s="430" t="s">
        <v>903</v>
      </c>
      <c r="C12" s="446">
        <v>400.80171999999999</v>
      </c>
      <c r="D12" s="446">
        <v>17.889999999999986</v>
      </c>
      <c r="E12" s="457">
        <f>C12-D12</f>
        <v>382.91172</v>
      </c>
      <c r="F12" s="449">
        <v>378.45654000000002</v>
      </c>
      <c r="G12" s="446">
        <f t="shared" ref="G12:G33" si="0">D12+E12-F12</f>
        <v>22.345179999999971</v>
      </c>
      <c r="H12" s="446">
        <v>327.92868000000004</v>
      </c>
      <c r="I12" s="670">
        <v>0</v>
      </c>
      <c r="J12" s="458">
        <f>H12-I12</f>
        <v>327.92868000000004</v>
      </c>
      <c r="K12" s="458">
        <v>309.64625999999998</v>
      </c>
      <c r="L12" s="446">
        <f t="shared" ref="L12:L33" si="1">I12+J12-K12</f>
        <v>18.282420000000059</v>
      </c>
    </row>
    <row r="13" spans="1:20" ht="14.25" x14ac:dyDescent="0.2">
      <c r="A13" s="19">
        <v>2</v>
      </c>
      <c r="B13" s="430" t="s">
        <v>904</v>
      </c>
      <c r="C13" s="446">
        <v>487.40098000000006</v>
      </c>
      <c r="D13" s="446">
        <v>60</v>
      </c>
      <c r="E13" s="457">
        <f t="shared" ref="E13:E33" si="2">C13-D13</f>
        <v>427.40098000000006</v>
      </c>
      <c r="F13" s="449">
        <v>400.87311000000005</v>
      </c>
      <c r="G13" s="446">
        <f t="shared" si="0"/>
        <v>86.527870000000007</v>
      </c>
      <c r="H13" s="446">
        <v>398.78262000000001</v>
      </c>
      <c r="I13" s="670">
        <v>35</v>
      </c>
      <c r="J13" s="458">
        <f t="shared" ref="J13:J33" si="3">H13-I13</f>
        <v>363.78262000000001</v>
      </c>
      <c r="K13" s="458">
        <v>327.98709000000002</v>
      </c>
      <c r="L13" s="446">
        <f t="shared" si="1"/>
        <v>70.795529999999985</v>
      </c>
    </row>
    <row r="14" spans="1:20" ht="25.5" x14ac:dyDescent="0.2">
      <c r="A14" s="19">
        <v>3</v>
      </c>
      <c r="B14" s="430" t="s">
        <v>905</v>
      </c>
      <c r="C14" s="446">
        <v>183.16958</v>
      </c>
      <c r="D14" s="446">
        <v>0</v>
      </c>
      <c r="E14" s="457">
        <f t="shared" si="2"/>
        <v>183.16958</v>
      </c>
      <c r="F14" s="449">
        <v>129.73378000000002</v>
      </c>
      <c r="G14" s="446">
        <f t="shared" si="0"/>
        <v>53.435799999999972</v>
      </c>
      <c r="H14" s="446">
        <v>149.86601999999999</v>
      </c>
      <c r="I14" s="459">
        <v>0</v>
      </c>
      <c r="J14" s="458">
        <f t="shared" si="3"/>
        <v>149.86601999999999</v>
      </c>
      <c r="K14" s="458">
        <v>106.14582</v>
      </c>
      <c r="L14" s="446">
        <f t="shared" si="1"/>
        <v>43.720199999999991</v>
      </c>
    </row>
    <row r="15" spans="1:20" ht="14.25" x14ac:dyDescent="0.2">
      <c r="A15" s="19">
        <v>4</v>
      </c>
      <c r="B15" s="430" t="s">
        <v>906</v>
      </c>
      <c r="C15" s="446">
        <v>497.22939658333337</v>
      </c>
      <c r="D15" s="446">
        <v>75</v>
      </c>
      <c r="E15" s="457">
        <f t="shared" si="2"/>
        <v>422.22939658333337</v>
      </c>
      <c r="F15" s="449">
        <v>548.71355000000005</v>
      </c>
      <c r="G15" s="446">
        <f t="shared" si="0"/>
        <v>-51.484153416666686</v>
      </c>
      <c r="H15" s="446">
        <v>406.82405175000008</v>
      </c>
      <c r="I15" s="670">
        <v>40</v>
      </c>
      <c r="J15" s="458">
        <f t="shared" si="3"/>
        <v>366.82405175000008</v>
      </c>
      <c r="K15" s="458">
        <v>448.94745000000006</v>
      </c>
      <c r="L15" s="446">
        <f t="shared" si="1"/>
        <v>-42.12339824999998</v>
      </c>
      <c r="N15" s="448">
        <f>C15+H15</f>
        <v>904.05344833333345</v>
      </c>
      <c r="O15" s="448">
        <f>F15+K15</f>
        <v>997.66100000000006</v>
      </c>
      <c r="Q15" s="16">
        <v>909.37900000000002</v>
      </c>
      <c r="R15" s="16">
        <v>897.31874999999991</v>
      </c>
      <c r="S15" s="448">
        <f>N15+Q15</f>
        <v>1813.4324483333335</v>
      </c>
      <c r="T15" s="448">
        <f>O15+R15</f>
        <v>1894.97975</v>
      </c>
    </row>
    <row r="16" spans="1:20" ht="14.25" x14ac:dyDescent="0.2">
      <c r="A16" s="19">
        <v>5</v>
      </c>
      <c r="B16" s="430" t="s">
        <v>907</v>
      </c>
      <c r="C16" s="446">
        <v>536.05966333333333</v>
      </c>
      <c r="D16" s="446">
        <v>0</v>
      </c>
      <c r="E16" s="457">
        <f t="shared" si="2"/>
        <v>536.05966333333333</v>
      </c>
      <c r="F16" s="449">
        <v>501.01397500000007</v>
      </c>
      <c r="G16" s="446">
        <f t="shared" si="0"/>
        <v>35.04568833333326</v>
      </c>
      <c r="H16" s="446">
        <v>438.59427000000005</v>
      </c>
      <c r="I16" s="670">
        <v>0</v>
      </c>
      <c r="J16" s="458">
        <f t="shared" si="3"/>
        <v>438.59427000000005</v>
      </c>
      <c r="K16" s="458">
        <v>409.92052500000005</v>
      </c>
      <c r="L16" s="446">
        <f t="shared" si="1"/>
        <v>28.673744999999997</v>
      </c>
      <c r="N16" s="448"/>
      <c r="O16" s="448"/>
      <c r="S16" s="448">
        <f t="shared" ref="S16:S26" si="4">N16+Q16</f>
        <v>0</v>
      </c>
      <c r="T16" s="448"/>
    </row>
    <row r="17" spans="1:20" ht="14.25" x14ac:dyDescent="0.2">
      <c r="A17" s="19">
        <v>6</v>
      </c>
      <c r="B17" s="430" t="s">
        <v>908</v>
      </c>
      <c r="C17" s="446">
        <v>624.35616191666668</v>
      </c>
      <c r="D17" s="446">
        <v>0</v>
      </c>
      <c r="E17" s="457">
        <f t="shared" si="2"/>
        <v>624.35616191666668</v>
      </c>
      <c r="F17" s="449">
        <v>569.41621000000009</v>
      </c>
      <c r="G17" s="446">
        <f t="shared" si="0"/>
        <v>54.939951916666587</v>
      </c>
      <c r="H17" s="446">
        <v>510.83685975000003</v>
      </c>
      <c r="I17" s="670">
        <v>4.0000000000262048E-3</v>
      </c>
      <c r="J17" s="458">
        <f t="shared" si="3"/>
        <v>510.83285975000001</v>
      </c>
      <c r="K17" s="458">
        <v>465.88599000000005</v>
      </c>
      <c r="L17" s="446">
        <f t="shared" si="1"/>
        <v>44.950869749999981</v>
      </c>
      <c r="N17" s="448">
        <f t="shared" ref="N17:N26" si="5">C17+H17</f>
        <v>1135.1930216666667</v>
      </c>
      <c r="O17" s="448">
        <f t="shared" ref="O17:O26" si="6">F17+K17</f>
        <v>1035.3022000000001</v>
      </c>
      <c r="Q17" s="16">
        <v>1138.2174274999998</v>
      </c>
      <c r="R17" s="16">
        <v>1075.15815</v>
      </c>
      <c r="S17" s="448">
        <f t="shared" si="4"/>
        <v>2273.4104491666667</v>
      </c>
      <c r="T17" s="448">
        <f t="shared" ref="T17:T26" si="7">O17+R17</f>
        <v>2110.4603500000003</v>
      </c>
    </row>
    <row r="18" spans="1:20" ht="14.25" x14ac:dyDescent="0.2">
      <c r="A18" s="19">
        <v>7</v>
      </c>
      <c r="B18" s="430" t="s">
        <v>909</v>
      </c>
      <c r="C18" s="446">
        <v>610.33031601666664</v>
      </c>
      <c r="D18" s="446">
        <v>0</v>
      </c>
      <c r="E18" s="457">
        <f t="shared" si="2"/>
        <v>610.33031601666664</v>
      </c>
      <c r="F18" s="449">
        <v>578.80454500000008</v>
      </c>
      <c r="G18" s="446">
        <f t="shared" si="0"/>
        <v>31.525771016666567</v>
      </c>
      <c r="H18" s="446">
        <v>499.36116765000008</v>
      </c>
      <c r="I18" s="670">
        <v>0</v>
      </c>
      <c r="J18" s="458">
        <f t="shared" si="3"/>
        <v>499.36116765000008</v>
      </c>
      <c r="K18" s="458">
        <v>473.56735500000008</v>
      </c>
      <c r="L18" s="446">
        <f t="shared" si="1"/>
        <v>25.793812650000007</v>
      </c>
      <c r="N18" s="448"/>
      <c r="O18" s="448"/>
      <c r="S18" s="448">
        <f t="shared" si="4"/>
        <v>0</v>
      </c>
      <c r="T18" s="448"/>
    </row>
    <row r="19" spans="1:20" ht="14.25" x14ac:dyDescent="0.2">
      <c r="A19" s="19">
        <v>8</v>
      </c>
      <c r="B19" s="431" t="s">
        <v>910</v>
      </c>
      <c r="C19" s="446">
        <v>215.67282</v>
      </c>
      <c r="D19" s="446">
        <v>4.5</v>
      </c>
      <c r="E19" s="457">
        <f t="shared" si="2"/>
        <v>211.17282</v>
      </c>
      <c r="F19" s="449">
        <v>199.58862000000002</v>
      </c>
      <c r="G19" s="446">
        <f t="shared" si="0"/>
        <v>16.084199999999981</v>
      </c>
      <c r="H19" s="446">
        <v>176.45958000000002</v>
      </c>
      <c r="I19" s="670">
        <v>2</v>
      </c>
      <c r="J19" s="458">
        <f t="shared" si="3"/>
        <v>174.45958000000002</v>
      </c>
      <c r="K19" s="458">
        <v>163.29978</v>
      </c>
      <c r="L19" s="446">
        <f t="shared" si="1"/>
        <v>13.159800000000018</v>
      </c>
      <c r="N19" s="448"/>
      <c r="O19" s="448"/>
      <c r="S19" s="448">
        <f t="shared" si="4"/>
        <v>0</v>
      </c>
      <c r="T19" s="448"/>
    </row>
    <row r="20" spans="1:20" ht="14.25" x14ac:dyDescent="0.2">
      <c r="A20" s="19">
        <v>9</v>
      </c>
      <c r="B20" s="432" t="s">
        <v>911</v>
      </c>
      <c r="C20" s="446">
        <v>543.04220116666681</v>
      </c>
      <c r="D20" s="446">
        <v>0</v>
      </c>
      <c r="E20" s="457">
        <f t="shared" si="2"/>
        <v>543.04220116666681</v>
      </c>
      <c r="F20" s="449">
        <v>527.2949000000001</v>
      </c>
      <c r="G20" s="446">
        <f t="shared" si="0"/>
        <v>15.747301166666716</v>
      </c>
      <c r="H20" s="446">
        <v>444.3072555</v>
      </c>
      <c r="I20" s="670">
        <v>0</v>
      </c>
      <c r="J20" s="458">
        <f t="shared" si="3"/>
        <v>444.3072555</v>
      </c>
      <c r="K20" s="458">
        <v>431.42310000000003</v>
      </c>
      <c r="L20" s="446">
        <f t="shared" si="1"/>
        <v>12.884155499999963</v>
      </c>
      <c r="N20" s="448"/>
      <c r="O20" s="448"/>
      <c r="S20" s="448">
        <f t="shared" si="4"/>
        <v>0</v>
      </c>
      <c r="T20" s="448"/>
    </row>
    <row r="21" spans="1:20" ht="14.25" x14ac:dyDescent="0.2">
      <c r="A21" s="19">
        <v>10</v>
      </c>
      <c r="B21" s="433" t="s">
        <v>912</v>
      </c>
      <c r="C21" s="446">
        <v>396.14419716666669</v>
      </c>
      <c r="D21" s="446">
        <v>0</v>
      </c>
      <c r="E21" s="457">
        <f t="shared" si="2"/>
        <v>396.14419716666669</v>
      </c>
      <c r="F21" s="449">
        <v>531.25594500000011</v>
      </c>
      <c r="G21" s="446">
        <f t="shared" si="0"/>
        <v>-135.11174783333342</v>
      </c>
      <c r="H21" s="446">
        <v>324.11797950000005</v>
      </c>
      <c r="I21" s="670">
        <v>0</v>
      </c>
      <c r="J21" s="458">
        <f t="shared" si="3"/>
        <v>324.11797950000005</v>
      </c>
      <c r="K21" s="458">
        <v>434.66395500000004</v>
      </c>
      <c r="L21" s="446">
        <f t="shared" si="1"/>
        <v>-110.5459755</v>
      </c>
      <c r="N21" s="448"/>
      <c r="O21" s="448"/>
      <c r="S21" s="448">
        <f t="shared" si="4"/>
        <v>0</v>
      </c>
      <c r="T21" s="448"/>
    </row>
    <row r="22" spans="1:20" ht="14.25" x14ac:dyDescent="0.2">
      <c r="A22" s="19">
        <v>11</v>
      </c>
      <c r="B22" s="433" t="s">
        <v>913</v>
      </c>
      <c r="C22" s="446">
        <v>633.69240000000002</v>
      </c>
      <c r="D22" s="446">
        <v>0</v>
      </c>
      <c r="E22" s="457">
        <f t="shared" si="2"/>
        <v>633.69240000000002</v>
      </c>
      <c r="F22" s="449">
        <v>637.68138500000009</v>
      </c>
      <c r="G22" s="446">
        <f t="shared" si="0"/>
        <v>-3.9889850000000706</v>
      </c>
      <c r="H22" s="446">
        <v>518.4756000000001</v>
      </c>
      <c r="I22" s="670">
        <v>0</v>
      </c>
      <c r="J22" s="458">
        <f t="shared" si="3"/>
        <v>518.4756000000001</v>
      </c>
      <c r="K22" s="458">
        <v>521.73931500000003</v>
      </c>
      <c r="L22" s="446">
        <f t="shared" si="1"/>
        <v>-3.2637149999999338</v>
      </c>
      <c r="N22" s="448"/>
      <c r="O22" s="448"/>
      <c r="S22" s="448">
        <f t="shared" si="4"/>
        <v>0</v>
      </c>
      <c r="T22" s="448"/>
    </row>
    <row r="23" spans="1:20" ht="28.5" x14ac:dyDescent="0.2">
      <c r="A23" s="19">
        <v>12</v>
      </c>
      <c r="B23" s="433" t="s">
        <v>914</v>
      </c>
      <c r="C23" s="446">
        <v>346.76021874999998</v>
      </c>
      <c r="D23" s="446">
        <v>0</v>
      </c>
      <c r="E23" s="457">
        <f t="shared" si="2"/>
        <v>346.76021874999998</v>
      </c>
      <c r="F23" s="449">
        <v>379.58541500000001</v>
      </c>
      <c r="G23" s="446">
        <f t="shared" si="0"/>
        <v>-32.825196250000033</v>
      </c>
      <c r="H23" s="446">
        <v>283.71290625</v>
      </c>
      <c r="I23" s="670">
        <v>0</v>
      </c>
      <c r="J23" s="458">
        <f t="shared" si="3"/>
        <v>283.71290625</v>
      </c>
      <c r="K23" s="458">
        <v>310.569885</v>
      </c>
      <c r="L23" s="446">
        <f t="shared" si="1"/>
        <v>-26.856978749999996</v>
      </c>
      <c r="N23" s="448">
        <f t="shared" si="5"/>
        <v>630.47312499999998</v>
      </c>
      <c r="O23" s="448">
        <f t="shared" si="6"/>
        <v>690.15530000000001</v>
      </c>
      <c r="Q23" s="16">
        <v>742.35840999999994</v>
      </c>
      <c r="R23" s="16">
        <v>754.86779999999999</v>
      </c>
      <c r="S23" s="448">
        <f t="shared" si="4"/>
        <v>1372.8315349999998</v>
      </c>
      <c r="T23" s="448">
        <f t="shared" si="7"/>
        <v>1445.0230999999999</v>
      </c>
    </row>
    <row r="24" spans="1:20" ht="28.5" x14ac:dyDescent="0.2">
      <c r="A24" s="19">
        <v>13</v>
      </c>
      <c r="B24" s="433" t="s">
        <v>915</v>
      </c>
      <c r="C24" s="446">
        <v>369.27814000000001</v>
      </c>
      <c r="D24" s="446">
        <v>29.344000000000051</v>
      </c>
      <c r="E24" s="457">
        <f t="shared" si="2"/>
        <v>339.93413999999996</v>
      </c>
      <c r="F24" s="449">
        <v>260.63532000000004</v>
      </c>
      <c r="G24" s="446">
        <f t="shared" si="0"/>
        <v>108.64281999999997</v>
      </c>
      <c r="H24" s="446">
        <v>302.13666000000001</v>
      </c>
      <c r="I24" s="670">
        <v>57.514000000000003</v>
      </c>
      <c r="J24" s="458">
        <f t="shared" si="3"/>
        <v>244.62266</v>
      </c>
      <c r="K24" s="458">
        <v>213.24708000000001</v>
      </c>
      <c r="L24" s="446">
        <f t="shared" si="1"/>
        <v>88.889579999999995</v>
      </c>
      <c r="N24" s="448"/>
      <c r="O24" s="448"/>
      <c r="S24" s="448">
        <f t="shared" si="4"/>
        <v>0</v>
      </c>
      <c r="T24" s="448"/>
    </row>
    <row r="25" spans="1:20" ht="15" x14ac:dyDescent="0.2">
      <c r="A25" s="19">
        <v>14</v>
      </c>
      <c r="B25" s="434" t="s">
        <v>916</v>
      </c>
      <c r="C25" s="446">
        <v>1205.1294200000002</v>
      </c>
      <c r="D25" s="446">
        <v>80</v>
      </c>
      <c r="E25" s="457">
        <f t="shared" si="2"/>
        <v>1125.1294200000002</v>
      </c>
      <c r="F25" s="449">
        <v>1281.6197350000002</v>
      </c>
      <c r="G25" s="446">
        <f t="shared" si="0"/>
        <v>-76.49031500000001</v>
      </c>
      <c r="H25" s="446">
        <v>986.01497999999992</v>
      </c>
      <c r="I25" s="670">
        <v>45</v>
      </c>
      <c r="J25" s="458">
        <f t="shared" si="3"/>
        <v>941.01497999999992</v>
      </c>
      <c r="K25" s="458">
        <v>1048.5979650000002</v>
      </c>
      <c r="L25" s="446">
        <f t="shared" si="1"/>
        <v>-62.582985000000235</v>
      </c>
      <c r="N25" s="448"/>
      <c r="O25" s="448"/>
      <c r="S25" s="448">
        <f t="shared" si="4"/>
        <v>0</v>
      </c>
      <c r="T25" s="448"/>
    </row>
    <row r="26" spans="1:20" s="380" customFormat="1" ht="15" x14ac:dyDescent="0.2">
      <c r="A26" s="378">
        <v>15</v>
      </c>
      <c r="B26" s="434" t="s">
        <v>917</v>
      </c>
      <c r="C26" s="446">
        <v>706.25434000000007</v>
      </c>
      <c r="D26" s="446">
        <v>19.589999999999918</v>
      </c>
      <c r="E26" s="457">
        <f t="shared" si="2"/>
        <v>686.66434000000015</v>
      </c>
      <c r="F26" s="449">
        <v>601.82292500000005</v>
      </c>
      <c r="G26" s="446">
        <f t="shared" si="0"/>
        <v>104.43141500000002</v>
      </c>
      <c r="H26" s="446">
        <v>577.84446000000014</v>
      </c>
      <c r="I26" s="670">
        <v>12.539999999999964</v>
      </c>
      <c r="J26" s="458">
        <f t="shared" si="3"/>
        <v>565.30446000000018</v>
      </c>
      <c r="K26" s="458">
        <v>492.40057500000006</v>
      </c>
      <c r="L26" s="446">
        <f t="shared" si="1"/>
        <v>85.44388500000008</v>
      </c>
      <c r="N26" s="448">
        <f t="shared" si="5"/>
        <v>1284.0988000000002</v>
      </c>
      <c r="O26" s="448">
        <f t="shared" si="6"/>
        <v>1094.2235000000001</v>
      </c>
      <c r="Q26" s="380">
        <v>1000.3632474999999</v>
      </c>
      <c r="R26" s="380">
        <v>932.32934999999986</v>
      </c>
      <c r="S26" s="448">
        <f t="shared" si="4"/>
        <v>2284.4620475000002</v>
      </c>
      <c r="T26" s="448">
        <f t="shared" si="7"/>
        <v>2026.55285</v>
      </c>
    </row>
    <row r="27" spans="1:20" s="380" customFormat="1" ht="15" x14ac:dyDescent="0.2">
      <c r="A27" s="378">
        <v>16</v>
      </c>
      <c r="B27" s="434" t="s">
        <v>918</v>
      </c>
      <c r="C27" s="446">
        <v>335.70622066666664</v>
      </c>
      <c r="D27" s="446">
        <v>34.930000000000007</v>
      </c>
      <c r="E27" s="457">
        <f t="shared" si="2"/>
        <v>300.77622066666663</v>
      </c>
      <c r="F27" s="449">
        <v>312.02270000000004</v>
      </c>
      <c r="G27" s="446">
        <f t="shared" si="0"/>
        <v>23.683520666666595</v>
      </c>
      <c r="H27" s="446">
        <v>274.66872599999994</v>
      </c>
      <c r="I27" s="670">
        <v>29.399999999999977</v>
      </c>
      <c r="J27" s="458">
        <f t="shared" si="3"/>
        <v>245.26872599999996</v>
      </c>
      <c r="K27" s="458">
        <v>255.29130000000004</v>
      </c>
      <c r="L27" s="446">
        <f t="shared" si="1"/>
        <v>19.3774259999999</v>
      </c>
    </row>
    <row r="28" spans="1:20" s="380" customFormat="1" ht="15" x14ac:dyDescent="0.2">
      <c r="A28" s="378">
        <v>17</v>
      </c>
      <c r="B28" s="434" t="s">
        <v>919</v>
      </c>
      <c r="C28" s="446">
        <v>504.87052091666669</v>
      </c>
      <c r="D28" s="446">
        <v>41.669999999999959</v>
      </c>
      <c r="E28" s="457">
        <f t="shared" si="2"/>
        <v>463.20052091666673</v>
      </c>
      <c r="F28" s="449">
        <v>505.07231500000006</v>
      </c>
      <c r="G28" s="446">
        <f t="shared" si="0"/>
        <v>-0.20179408333336823</v>
      </c>
      <c r="H28" s="446">
        <v>413.07588075000001</v>
      </c>
      <c r="I28" s="670">
        <v>6.1200000000000045</v>
      </c>
      <c r="J28" s="458">
        <f t="shared" si="3"/>
        <v>406.95588075000001</v>
      </c>
      <c r="K28" s="458">
        <v>413.24098500000002</v>
      </c>
      <c r="L28" s="446">
        <f t="shared" si="1"/>
        <v>-0.16510425000001305</v>
      </c>
    </row>
    <row r="29" spans="1:20" s="380" customFormat="1" ht="15" x14ac:dyDescent="0.2">
      <c r="A29" s="378">
        <v>18</v>
      </c>
      <c r="B29" s="434" t="s">
        <v>920</v>
      </c>
      <c r="C29" s="446">
        <v>259.77094</v>
      </c>
      <c r="D29" s="446">
        <v>99.67999999999995</v>
      </c>
      <c r="E29" s="457">
        <f t="shared" si="2"/>
        <v>160.09094000000005</v>
      </c>
      <c r="F29" s="449">
        <v>267.60717500000004</v>
      </c>
      <c r="G29" s="446">
        <f t="shared" si="0"/>
        <v>-7.8362350000000447</v>
      </c>
      <c r="H29" s="446">
        <v>212.53986000000003</v>
      </c>
      <c r="I29" s="670">
        <v>41.46999999999997</v>
      </c>
      <c r="J29" s="458">
        <f t="shared" si="3"/>
        <v>171.06986000000006</v>
      </c>
      <c r="K29" s="458">
        <v>218.95132500000003</v>
      </c>
      <c r="L29" s="446">
        <f t="shared" si="1"/>
        <v>-6.4114649999999926</v>
      </c>
    </row>
    <row r="30" spans="1:20" s="380" customFormat="1" ht="15" x14ac:dyDescent="0.2">
      <c r="A30" s="378">
        <v>19</v>
      </c>
      <c r="B30" s="434" t="s">
        <v>921</v>
      </c>
      <c r="C30" s="446">
        <v>271.03032000000002</v>
      </c>
      <c r="D30" s="446">
        <v>0</v>
      </c>
      <c r="E30" s="457">
        <f t="shared" si="2"/>
        <v>271.03032000000002</v>
      </c>
      <c r="F30" s="449">
        <v>240.29467000000002</v>
      </c>
      <c r="G30" s="446">
        <f t="shared" si="0"/>
        <v>30.735649999999993</v>
      </c>
      <c r="H30" s="446">
        <v>221.75207999999998</v>
      </c>
      <c r="I30" s="670">
        <v>41.200000000000017</v>
      </c>
      <c r="J30" s="458">
        <f t="shared" si="3"/>
        <v>180.55207999999996</v>
      </c>
      <c r="K30" s="458">
        <v>196.60473000000002</v>
      </c>
      <c r="L30" s="446">
        <f t="shared" si="1"/>
        <v>25.14734999999996</v>
      </c>
    </row>
    <row r="31" spans="1:20" s="380" customFormat="1" ht="15" x14ac:dyDescent="0.2">
      <c r="A31" s="378">
        <v>20</v>
      </c>
      <c r="B31" s="434" t="s">
        <v>922</v>
      </c>
      <c r="C31" s="446">
        <v>727.79343999999992</v>
      </c>
      <c r="D31" s="446">
        <v>0</v>
      </c>
      <c r="E31" s="457">
        <f t="shared" si="2"/>
        <v>727.79343999999992</v>
      </c>
      <c r="F31" s="449">
        <v>687.97349500000007</v>
      </c>
      <c r="G31" s="446">
        <f t="shared" si="0"/>
        <v>39.819944999999848</v>
      </c>
      <c r="H31" s="446">
        <v>595.4673600000001</v>
      </c>
      <c r="I31" s="670">
        <v>0</v>
      </c>
      <c r="J31" s="458">
        <f t="shared" si="3"/>
        <v>595.4673600000001</v>
      </c>
      <c r="K31" s="458">
        <v>562.88740500000006</v>
      </c>
      <c r="L31" s="446">
        <f t="shared" si="1"/>
        <v>32.579955000000041</v>
      </c>
    </row>
    <row r="32" spans="1:20" ht="15" x14ac:dyDescent="0.2">
      <c r="A32" s="378">
        <v>21</v>
      </c>
      <c r="B32" s="434" t="s">
        <v>923</v>
      </c>
      <c r="C32" s="446">
        <v>515.38168000000007</v>
      </c>
      <c r="D32" s="446">
        <v>0</v>
      </c>
      <c r="E32" s="457">
        <f t="shared" si="2"/>
        <v>515.38168000000007</v>
      </c>
      <c r="F32" s="449">
        <v>508.57312000000007</v>
      </c>
      <c r="G32" s="446">
        <f t="shared" si="0"/>
        <v>6.8085599999999999</v>
      </c>
      <c r="H32" s="446">
        <v>421.67592000000002</v>
      </c>
      <c r="I32" s="670">
        <v>0</v>
      </c>
      <c r="J32" s="458">
        <f t="shared" si="3"/>
        <v>421.67592000000002</v>
      </c>
      <c r="K32" s="458">
        <v>416.10527999999999</v>
      </c>
      <c r="L32" s="446">
        <f t="shared" si="1"/>
        <v>5.5706400000000258</v>
      </c>
    </row>
    <row r="33" spans="1:12" ht="15" x14ac:dyDescent="0.2">
      <c r="A33" s="378">
        <v>22</v>
      </c>
      <c r="B33" s="434" t="s">
        <v>924</v>
      </c>
      <c r="C33" s="446">
        <v>504.17598000000004</v>
      </c>
      <c r="D33" s="446">
        <v>17.002999999999986</v>
      </c>
      <c r="E33" s="457">
        <f t="shared" si="2"/>
        <v>487.17298000000005</v>
      </c>
      <c r="F33" s="449">
        <v>508.38320500000009</v>
      </c>
      <c r="G33" s="446">
        <f t="shared" si="0"/>
        <v>-4.2072250000000508</v>
      </c>
      <c r="H33" s="446">
        <v>412.50762000000003</v>
      </c>
      <c r="I33" s="670">
        <v>5.7410000000000139</v>
      </c>
      <c r="J33" s="458">
        <f t="shared" si="3"/>
        <v>406.76661999999999</v>
      </c>
      <c r="K33" s="458">
        <v>415.94989500000003</v>
      </c>
      <c r="L33" s="446">
        <f t="shared" si="1"/>
        <v>-3.4422750000000519</v>
      </c>
    </row>
    <row r="34" spans="1:12" x14ac:dyDescent="0.2">
      <c r="A34" s="3" t="s">
        <v>18</v>
      </c>
      <c r="B34" s="20"/>
      <c r="C34" s="446">
        <f>SUM(C12:C33)</f>
        <v>10874.050656516667</v>
      </c>
      <c r="D34" s="446">
        <f t="shared" ref="D34:L34" si="8">SUM(D12:D33)</f>
        <v>479.60699999999986</v>
      </c>
      <c r="E34" s="446">
        <f t="shared" si="8"/>
        <v>10394.443656516667</v>
      </c>
      <c r="F34" s="446">
        <f t="shared" si="8"/>
        <v>10556.422635000001</v>
      </c>
      <c r="G34" s="446">
        <f t="shared" si="8"/>
        <v>317.62802151666574</v>
      </c>
      <c r="H34" s="446">
        <f t="shared" si="8"/>
        <v>8896.9505371499999</v>
      </c>
      <c r="I34" s="670">
        <f>SUM(I12:I33)</f>
        <v>315.98899999999992</v>
      </c>
      <c r="J34" s="446">
        <f t="shared" si="8"/>
        <v>8580.9615371500004</v>
      </c>
      <c r="K34" s="446">
        <f t="shared" si="8"/>
        <v>8637.0730650000005</v>
      </c>
      <c r="L34" s="446">
        <f t="shared" si="8"/>
        <v>259.87747214999979</v>
      </c>
    </row>
    <row r="35" spans="1:12" x14ac:dyDescent="0.2">
      <c r="A35" s="21" t="s">
        <v>663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15.75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8" customHeight="1" x14ac:dyDescent="0.2">
      <c r="A37" s="698"/>
      <c r="B37" s="698"/>
      <c r="C37" s="698"/>
      <c r="D37" s="698"/>
      <c r="E37" s="847"/>
      <c r="F37" s="698"/>
      <c r="G37" s="698"/>
      <c r="H37" s="698"/>
      <c r="I37" s="698"/>
      <c r="J37" s="698"/>
      <c r="K37" s="698"/>
      <c r="L37" s="698"/>
    </row>
    <row r="38" spans="1:12" x14ac:dyDescent="0.2">
      <c r="A38" s="698"/>
      <c r="B38" s="698"/>
      <c r="C38" s="698"/>
      <c r="D38" s="698"/>
      <c r="E38" s="698"/>
      <c r="F38" s="698"/>
      <c r="G38" s="698"/>
      <c r="H38" s="953" t="s">
        <v>1034</v>
      </c>
      <c r="I38" s="953"/>
      <c r="J38" s="953"/>
      <c r="K38" s="953"/>
      <c r="L38" s="953"/>
    </row>
    <row r="39" spans="1:12" x14ac:dyDescent="0.2">
      <c r="A39" s="698"/>
      <c r="B39" s="698"/>
      <c r="C39" s="698"/>
      <c r="D39" s="698"/>
      <c r="E39" s="698"/>
      <c r="F39" s="698"/>
      <c r="G39" s="698"/>
      <c r="H39" s="953"/>
      <c r="I39" s="953"/>
      <c r="J39" s="953"/>
      <c r="K39" s="953"/>
      <c r="L39" s="953"/>
    </row>
    <row r="40" spans="1:12" ht="27" customHeight="1" x14ac:dyDescent="0.2">
      <c r="A40" s="15"/>
      <c r="B40" s="15"/>
      <c r="C40" s="15"/>
      <c r="D40" s="15"/>
      <c r="E40" s="15"/>
      <c r="F40" s="15"/>
      <c r="G40" s="703"/>
      <c r="H40" s="953"/>
      <c r="I40" s="953"/>
      <c r="J40" s="953"/>
      <c r="K40" s="953"/>
      <c r="L40" s="953"/>
    </row>
    <row r="41" spans="1:12" x14ac:dyDescent="0.2">
      <c r="A41" s="15"/>
    </row>
    <row r="42" spans="1:12" x14ac:dyDescent="0.2">
      <c r="A42" s="1046"/>
      <c r="B42" s="1046"/>
      <c r="C42" s="1046"/>
      <c r="D42" s="1046"/>
      <c r="E42" s="1046"/>
      <c r="F42" s="1046"/>
      <c r="G42" s="1046"/>
      <c r="H42" s="1046"/>
      <c r="I42" s="1046"/>
      <c r="J42" s="1046"/>
      <c r="K42" s="1046"/>
      <c r="L42" s="1046"/>
    </row>
  </sheetData>
  <mergeCells count="13">
    <mergeCell ref="L1:M1"/>
    <mergeCell ref="A3:L3"/>
    <mergeCell ref="A2:L2"/>
    <mergeCell ref="A5:L5"/>
    <mergeCell ref="A7:B7"/>
    <mergeCell ref="A42:L42"/>
    <mergeCell ref="F7:L7"/>
    <mergeCell ref="A9:A10"/>
    <mergeCell ref="B9:B10"/>
    <mergeCell ref="C9:G9"/>
    <mergeCell ref="H9:L9"/>
    <mergeCell ref="I8:L8"/>
    <mergeCell ref="H38:L4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  <rowBreaks count="1" manualBreakCount="1">
    <brk id="41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43"/>
  <sheetViews>
    <sheetView topLeftCell="A8" zoomScaleSheetLayoutView="90" workbookViewId="0">
      <selection activeCell="O15" sqref="O15:P26"/>
    </sheetView>
  </sheetViews>
  <sheetFormatPr defaultRowHeight="12.75" x14ac:dyDescent="0.2"/>
  <cols>
    <col min="1" max="1" width="6" style="16" customWidth="1"/>
    <col min="2" max="2" width="19.85546875" style="16" customWidth="1"/>
    <col min="3" max="3" width="10.5703125" style="16" customWidth="1"/>
    <col min="4" max="4" width="10.7109375" style="16" customWidth="1"/>
    <col min="5" max="5" width="8.7109375" style="16" customWidth="1"/>
    <col min="6" max="6" width="10.85546875" style="16" customWidth="1"/>
    <col min="7" max="7" width="15.85546875" style="16" customWidth="1"/>
    <col min="8" max="8" width="12.42578125" style="16" customWidth="1"/>
    <col min="9" max="9" width="12.140625" style="16" customWidth="1"/>
    <col min="10" max="10" width="9" style="16" customWidth="1"/>
    <col min="11" max="11" width="12" style="16" customWidth="1"/>
    <col min="12" max="12" width="13.7109375" style="16" customWidth="1"/>
    <col min="13" max="13" width="9.140625" style="16" hidden="1" customWidth="1"/>
    <col min="14" max="16384" width="9.140625" style="16"/>
  </cols>
  <sheetData>
    <row r="1" spans="1:16" customFormat="1" x14ac:dyDescent="0.2">
      <c r="D1" s="33"/>
      <c r="E1" s="33"/>
      <c r="F1" s="33"/>
      <c r="G1" s="33"/>
      <c r="H1" s="33"/>
      <c r="I1" s="33"/>
      <c r="J1" s="33"/>
      <c r="K1" s="33"/>
      <c r="L1" s="1087" t="s">
        <v>71</v>
      </c>
      <c r="M1" s="1087"/>
    </row>
    <row r="2" spans="1:16" customFormat="1" ht="15" x14ac:dyDescent="0.2">
      <c r="A2" s="1044" t="s">
        <v>0</v>
      </c>
      <c r="B2" s="1044"/>
      <c r="C2" s="1044"/>
      <c r="D2" s="1044"/>
      <c r="E2" s="1044"/>
      <c r="F2" s="1044"/>
      <c r="G2" s="1044"/>
      <c r="H2" s="1044"/>
      <c r="I2" s="1044"/>
      <c r="J2" s="1044"/>
      <c r="K2" s="1044"/>
      <c r="L2" s="1044"/>
      <c r="M2" s="41"/>
    </row>
    <row r="3" spans="1:16" customFormat="1" ht="20.25" x14ac:dyDescent="0.3">
      <c r="A3" s="1088" t="s">
        <v>747</v>
      </c>
      <c r="B3" s="1088"/>
      <c r="C3" s="1088"/>
      <c r="D3" s="1088"/>
      <c r="E3" s="1088"/>
      <c r="F3" s="1088"/>
      <c r="G3" s="1088"/>
      <c r="H3" s="1088"/>
      <c r="I3" s="1088"/>
      <c r="J3" s="1088"/>
      <c r="K3" s="1088"/>
      <c r="L3" s="1088"/>
      <c r="M3" s="40"/>
    </row>
    <row r="4" spans="1:16" customFormat="1" ht="10.5" customHeight="1" x14ac:dyDescent="0.2"/>
    <row r="5" spans="1:16" ht="19.5" customHeight="1" x14ac:dyDescent="0.25">
      <c r="A5" s="1045" t="s">
        <v>813</v>
      </c>
      <c r="B5" s="1045"/>
      <c r="C5" s="1045"/>
      <c r="D5" s="1045"/>
      <c r="E5" s="1045"/>
      <c r="F5" s="1045"/>
      <c r="G5" s="1045"/>
      <c r="H5" s="1045"/>
      <c r="I5" s="1045"/>
      <c r="J5" s="1045"/>
      <c r="K5" s="1045"/>
      <c r="L5" s="1045"/>
    </row>
    <row r="6" spans="1:16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6" x14ac:dyDescent="0.2">
      <c r="A7" s="944" t="s">
        <v>159</v>
      </c>
      <c r="B7" s="944"/>
      <c r="F7" s="1086" t="s">
        <v>19</v>
      </c>
      <c r="G7" s="1086"/>
      <c r="H7" s="1086"/>
      <c r="I7" s="1086"/>
      <c r="J7" s="1086"/>
      <c r="K7" s="1086"/>
      <c r="L7" s="1086"/>
    </row>
    <row r="8" spans="1:16" x14ac:dyDescent="0.2">
      <c r="A8" s="15"/>
      <c r="F8" s="17"/>
      <c r="G8" s="101"/>
      <c r="H8" s="101"/>
      <c r="I8" s="1033" t="s">
        <v>1030</v>
      </c>
      <c r="J8" s="1033"/>
      <c r="K8" s="1033"/>
      <c r="L8" s="1033"/>
    </row>
    <row r="9" spans="1:16" s="15" customFormat="1" x14ac:dyDescent="0.2">
      <c r="A9" s="933" t="s">
        <v>2</v>
      </c>
      <c r="B9" s="933" t="s">
        <v>3</v>
      </c>
      <c r="C9" s="911" t="s">
        <v>20</v>
      </c>
      <c r="D9" s="912"/>
      <c r="E9" s="912"/>
      <c r="F9" s="912"/>
      <c r="G9" s="912"/>
      <c r="H9" s="911" t="s">
        <v>41</v>
      </c>
      <c r="I9" s="912"/>
      <c r="J9" s="912"/>
      <c r="K9" s="912"/>
      <c r="L9" s="912"/>
    </row>
    <row r="10" spans="1:16" s="15" customFormat="1" ht="77.45" customHeight="1" x14ac:dyDescent="0.2">
      <c r="A10" s="933"/>
      <c r="B10" s="933"/>
      <c r="C10" s="345" t="s">
        <v>854</v>
      </c>
      <c r="D10" s="345" t="s">
        <v>829</v>
      </c>
      <c r="E10" s="5" t="s">
        <v>69</v>
      </c>
      <c r="F10" s="5" t="s">
        <v>70</v>
      </c>
      <c r="G10" s="5" t="s">
        <v>664</v>
      </c>
      <c r="H10" s="345" t="s">
        <v>854</v>
      </c>
      <c r="I10" s="345" t="s">
        <v>829</v>
      </c>
      <c r="J10" s="5" t="s">
        <v>69</v>
      </c>
      <c r="K10" s="5" t="s">
        <v>70</v>
      </c>
      <c r="L10" s="5" t="s">
        <v>665</v>
      </c>
    </row>
    <row r="11" spans="1:16" s="15" customForma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6" x14ac:dyDescent="0.2">
      <c r="A12" s="19">
        <v>1</v>
      </c>
      <c r="B12" s="430" t="s">
        <v>903</v>
      </c>
      <c r="C12" s="446">
        <v>443.54442</v>
      </c>
      <c r="D12" s="446">
        <v>22.340000000000032</v>
      </c>
      <c r="E12" s="446">
        <v>270.81</v>
      </c>
      <c r="F12" s="449">
        <v>400.39807500000001</v>
      </c>
      <c r="G12" s="446">
        <f t="shared" ref="G12:G33" si="0">D12+E12-F12</f>
        <v>-107.24807499999997</v>
      </c>
      <c r="H12" s="458">
        <v>362.89997999999997</v>
      </c>
      <c r="I12" s="458">
        <v>0</v>
      </c>
      <c r="J12" s="458">
        <v>351.78</v>
      </c>
      <c r="K12" s="458">
        <v>327.59842499999996</v>
      </c>
      <c r="L12" s="446">
        <f t="shared" ref="L12:L33" si="1">I12+J12-K12</f>
        <v>24.181575000000009</v>
      </c>
    </row>
    <row r="13" spans="1:16" x14ac:dyDescent="0.2">
      <c r="A13" s="19">
        <v>2</v>
      </c>
      <c r="B13" s="430" t="s">
        <v>904</v>
      </c>
      <c r="C13" s="446">
        <v>724.33779000000004</v>
      </c>
      <c r="D13" s="446">
        <v>50</v>
      </c>
      <c r="E13" s="446">
        <v>409.5</v>
      </c>
      <c r="F13" s="449">
        <v>404.73840000000001</v>
      </c>
      <c r="G13" s="446">
        <f t="shared" si="0"/>
        <v>54.761599999999987</v>
      </c>
      <c r="H13" s="458">
        <v>592.64000999999985</v>
      </c>
      <c r="I13" s="458">
        <v>35</v>
      </c>
      <c r="J13" s="458">
        <v>363</v>
      </c>
      <c r="K13" s="458">
        <v>331.14959999999991</v>
      </c>
      <c r="L13" s="446">
        <f t="shared" si="1"/>
        <v>66.850400000000093</v>
      </c>
    </row>
    <row r="14" spans="1:16" x14ac:dyDescent="0.2">
      <c r="A14" s="19">
        <v>3</v>
      </c>
      <c r="B14" s="430" t="s">
        <v>905</v>
      </c>
      <c r="C14" s="446">
        <v>191.67786000000001</v>
      </c>
      <c r="D14" s="16">
        <v>0</v>
      </c>
      <c r="E14" s="446">
        <v>64.709999999999994</v>
      </c>
      <c r="F14" s="449">
        <v>131.8529025</v>
      </c>
      <c r="G14" s="446">
        <f t="shared" si="0"/>
        <v>-67.142902500000005</v>
      </c>
      <c r="H14" s="458">
        <v>156.82733999999999</v>
      </c>
      <c r="I14" s="16">
        <v>0</v>
      </c>
      <c r="J14" s="458">
        <v>118.29</v>
      </c>
      <c r="K14" s="458">
        <v>107.87964749999998</v>
      </c>
      <c r="L14" s="446">
        <f t="shared" si="1"/>
        <v>10.41035250000003</v>
      </c>
    </row>
    <row r="15" spans="1:16" x14ac:dyDescent="0.2">
      <c r="A15" s="19">
        <v>4</v>
      </c>
      <c r="B15" s="430" t="s">
        <v>906</v>
      </c>
      <c r="C15" s="446">
        <v>500.15845000000007</v>
      </c>
      <c r="D15" s="446">
        <v>190</v>
      </c>
      <c r="E15" s="446">
        <v>519.32000000000005</v>
      </c>
      <c r="F15" s="449">
        <v>493.52531249999998</v>
      </c>
      <c r="G15" s="446">
        <f t="shared" si="0"/>
        <v>215.79468750000007</v>
      </c>
      <c r="H15" s="458">
        <v>409.22054999999995</v>
      </c>
      <c r="I15" s="458">
        <v>95</v>
      </c>
      <c r="J15" s="458">
        <v>440.31</v>
      </c>
      <c r="K15" s="458">
        <v>403.79343749999992</v>
      </c>
      <c r="L15" s="446">
        <f t="shared" si="1"/>
        <v>131.51656250000002</v>
      </c>
      <c r="O15" s="448">
        <f>C15+H15</f>
        <v>909.37900000000002</v>
      </c>
      <c r="P15" s="448">
        <f>F15+K15</f>
        <v>897.31874999999991</v>
      </c>
    </row>
    <row r="16" spans="1:16" x14ac:dyDescent="0.2">
      <c r="A16" s="19">
        <v>5</v>
      </c>
      <c r="B16" s="430" t="s">
        <v>907</v>
      </c>
      <c r="C16" s="446">
        <v>503.70778974999996</v>
      </c>
      <c r="D16" s="446">
        <v>0</v>
      </c>
      <c r="E16" s="446">
        <v>533.66</v>
      </c>
      <c r="F16" s="449">
        <v>500.24650500000001</v>
      </c>
      <c r="G16" s="446">
        <f t="shared" si="0"/>
        <v>33.413494999999955</v>
      </c>
      <c r="H16" s="458">
        <v>412.12455524999984</v>
      </c>
      <c r="I16" s="458">
        <v>0</v>
      </c>
      <c r="J16" s="458">
        <v>456.34</v>
      </c>
      <c r="K16" s="458">
        <v>409.29259499999995</v>
      </c>
      <c r="L16" s="446">
        <f t="shared" si="1"/>
        <v>47.047405000000026</v>
      </c>
      <c r="O16" s="448"/>
      <c r="P16" s="448"/>
    </row>
    <row r="17" spans="1:16" x14ac:dyDescent="0.2">
      <c r="A17" s="19">
        <v>6</v>
      </c>
      <c r="B17" s="430" t="s">
        <v>908</v>
      </c>
      <c r="C17" s="446">
        <v>626.01958512500005</v>
      </c>
      <c r="D17" s="446">
        <v>0</v>
      </c>
      <c r="E17" s="446">
        <v>631.07000000000005</v>
      </c>
      <c r="F17" s="449">
        <v>591.33698250000009</v>
      </c>
      <c r="G17" s="446">
        <f t="shared" si="0"/>
        <v>39.73301749999996</v>
      </c>
      <c r="H17" s="458">
        <v>512.19784237499982</v>
      </c>
      <c r="I17" s="458">
        <v>0</v>
      </c>
      <c r="J17" s="458">
        <v>517.89</v>
      </c>
      <c r="K17" s="458">
        <v>483.82116749999989</v>
      </c>
      <c r="L17" s="446">
        <f t="shared" si="1"/>
        <v>34.068832500000099</v>
      </c>
      <c r="O17" s="448">
        <f t="shared" ref="O17:O26" si="2">C17+H17</f>
        <v>1138.2174274999998</v>
      </c>
      <c r="P17" s="448">
        <f t="shared" ref="P17:P26" si="3">F17+K17</f>
        <v>1075.15815</v>
      </c>
    </row>
    <row r="18" spans="1:16" x14ac:dyDescent="0.2">
      <c r="A18" s="19">
        <v>7</v>
      </c>
      <c r="B18" s="430" t="s">
        <v>909</v>
      </c>
      <c r="C18" s="446">
        <v>667.1081999999999</v>
      </c>
      <c r="D18" s="446">
        <v>0</v>
      </c>
      <c r="E18" s="446">
        <v>645.87</v>
      </c>
      <c r="F18" s="449">
        <v>658.92576750000001</v>
      </c>
      <c r="G18" s="446">
        <f t="shared" si="0"/>
        <v>-13.055767500000002</v>
      </c>
      <c r="H18" s="458">
        <v>545.81579999999985</v>
      </c>
      <c r="I18" s="458">
        <v>0</v>
      </c>
      <c r="J18" s="458">
        <v>534.13</v>
      </c>
      <c r="K18" s="458">
        <v>539.12108249999994</v>
      </c>
      <c r="L18" s="446">
        <f t="shared" si="1"/>
        <v>-4.9910824999999477</v>
      </c>
      <c r="O18" s="448"/>
      <c r="P18" s="448"/>
    </row>
    <row r="19" spans="1:16" x14ac:dyDescent="0.2">
      <c r="A19" s="19">
        <v>8</v>
      </c>
      <c r="B19" s="431" t="s">
        <v>910</v>
      </c>
      <c r="C19" s="446">
        <v>274.93554</v>
      </c>
      <c r="D19" s="446">
        <v>4.5</v>
      </c>
      <c r="E19" s="446">
        <v>280.72000000000003</v>
      </c>
      <c r="F19" s="449">
        <v>227.66056500000002</v>
      </c>
      <c r="G19" s="446">
        <f t="shared" si="0"/>
        <v>57.559435000000008</v>
      </c>
      <c r="H19" s="458">
        <v>224.94725999999991</v>
      </c>
      <c r="I19" s="458">
        <v>2</v>
      </c>
      <c r="J19" s="458">
        <v>219.28</v>
      </c>
      <c r="K19" s="458">
        <v>186.26773499999996</v>
      </c>
      <c r="L19" s="446">
        <f t="shared" si="1"/>
        <v>35.012265000000042</v>
      </c>
      <c r="O19" s="448"/>
      <c r="P19" s="448"/>
    </row>
    <row r="20" spans="1:16" ht="14.25" x14ac:dyDescent="0.2">
      <c r="A20" s="19">
        <v>9</v>
      </c>
      <c r="B20" s="432" t="s">
        <v>911</v>
      </c>
      <c r="C20" s="446">
        <v>581.87778000000003</v>
      </c>
      <c r="D20" s="446">
        <v>0</v>
      </c>
      <c r="E20" s="446">
        <v>599.63</v>
      </c>
      <c r="F20" s="449">
        <v>569.56630500000006</v>
      </c>
      <c r="G20" s="446">
        <f t="shared" si="0"/>
        <v>30.063694999999939</v>
      </c>
      <c r="H20" s="458">
        <v>476.08181999999988</v>
      </c>
      <c r="I20" s="458">
        <v>0</v>
      </c>
      <c r="J20" s="458">
        <v>508.37</v>
      </c>
      <c r="K20" s="458">
        <v>466.00879499999996</v>
      </c>
      <c r="L20" s="446">
        <f t="shared" si="1"/>
        <v>42.361205000000041</v>
      </c>
      <c r="O20" s="448"/>
      <c r="P20" s="448"/>
    </row>
    <row r="21" spans="1:16" ht="14.25" x14ac:dyDescent="0.2">
      <c r="A21" s="19">
        <v>10</v>
      </c>
      <c r="B21" s="433" t="s">
        <v>912</v>
      </c>
      <c r="C21" s="446">
        <v>754.1841216250001</v>
      </c>
      <c r="D21" s="446">
        <v>0</v>
      </c>
      <c r="E21" s="446">
        <v>368.12</v>
      </c>
      <c r="F21" s="449">
        <v>743.95265999999992</v>
      </c>
      <c r="G21" s="446">
        <f t="shared" si="0"/>
        <v>-375.83265999999992</v>
      </c>
      <c r="H21" s="458">
        <v>617.059735875</v>
      </c>
      <c r="I21" s="458">
        <v>0</v>
      </c>
      <c r="J21" s="458">
        <v>217.23</v>
      </c>
      <c r="K21" s="458">
        <v>608.68853999999988</v>
      </c>
      <c r="L21" s="446">
        <f t="shared" si="1"/>
        <v>-391.45853999999986</v>
      </c>
      <c r="O21" s="448"/>
      <c r="P21" s="448"/>
    </row>
    <row r="22" spans="1:16" ht="14.25" x14ac:dyDescent="0.2">
      <c r="A22" s="19">
        <v>11</v>
      </c>
      <c r="B22" s="433" t="s">
        <v>913</v>
      </c>
      <c r="C22" s="446">
        <v>659.19710999999995</v>
      </c>
      <c r="D22" s="446">
        <v>0</v>
      </c>
      <c r="E22" s="446">
        <v>628.45000000000005</v>
      </c>
      <c r="F22" s="449">
        <v>625.07354250000003</v>
      </c>
      <c r="G22" s="446">
        <f t="shared" si="0"/>
        <v>3.376457500000015</v>
      </c>
      <c r="H22" s="458">
        <v>539.34308999999996</v>
      </c>
      <c r="I22" s="458">
        <v>0</v>
      </c>
      <c r="J22" s="458">
        <v>516.98</v>
      </c>
      <c r="K22" s="458">
        <v>511.42380749999984</v>
      </c>
      <c r="L22" s="446">
        <f t="shared" si="1"/>
        <v>5.5561925000001793</v>
      </c>
      <c r="O22" s="448"/>
      <c r="P22" s="448"/>
    </row>
    <row r="23" spans="1:16" ht="14.25" x14ac:dyDescent="0.2">
      <c r="A23" s="19">
        <v>12</v>
      </c>
      <c r="B23" s="433" t="s">
        <v>914</v>
      </c>
      <c r="C23" s="446">
        <v>408.29712549999999</v>
      </c>
      <c r="D23" s="446">
        <v>0</v>
      </c>
      <c r="E23" s="446">
        <v>433.49</v>
      </c>
      <c r="F23" s="449">
        <v>415.17729000000003</v>
      </c>
      <c r="G23" s="446">
        <f t="shared" si="0"/>
        <v>18.312709999999981</v>
      </c>
      <c r="H23" s="458">
        <v>334.06128449999994</v>
      </c>
      <c r="I23" s="458">
        <v>0</v>
      </c>
      <c r="J23" s="458">
        <v>356.51</v>
      </c>
      <c r="K23" s="458">
        <v>339.69050999999996</v>
      </c>
      <c r="L23" s="446">
        <f t="shared" si="1"/>
        <v>16.81949000000003</v>
      </c>
      <c r="O23" s="448">
        <f t="shared" si="2"/>
        <v>742.35840999999994</v>
      </c>
      <c r="P23" s="448">
        <f t="shared" si="3"/>
        <v>754.86779999999999</v>
      </c>
    </row>
    <row r="24" spans="1:16" ht="14.25" x14ac:dyDescent="0.2">
      <c r="A24" s="19">
        <v>13</v>
      </c>
      <c r="B24" s="433" t="s">
        <v>915</v>
      </c>
      <c r="C24" s="446">
        <v>355.27437000000003</v>
      </c>
      <c r="D24" s="446">
        <v>35.029999999999973</v>
      </c>
      <c r="E24" s="446">
        <v>333.33</v>
      </c>
      <c r="F24" s="449">
        <v>278.78317500000003</v>
      </c>
      <c r="G24" s="446">
        <f t="shared" si="0"/>
        <v>89.576824999999928</v>
      </c>
      <c r="H24" s="458">
        <v>290.67902999999995</v>
      </c>
      <c r="I24" s="458">
        <v>34.819999999999993</v>
      </c>
      <c r="J24" s="458">
        <v>250.67</v>
      </c>
      <c r="K24" s="458">
        <v>228.09532499999995</v>
      </c>
      <c r="L24" s="446">
        <f t="shared" si="1"/>
        <v>57.394675000000063</v>
      </c>
      <c r="O24" s="448"/>
      <c r="P24" s="448"/>
    </row>
    <row r="25" spans="1:16" ht="15" x14ac:dyDescent="0.2">
      <c r="A25" s="19">
        <v>14</v>
      </c>
      <c r="B25" s="434" t="s">
        <v>916</v>
      </c>
      <c r="C25" s="446">
        <v>962.4153</v>
      </c>
      <c r="D25" s="446">
        <v>50</v>
      </c>
      <c r="E25" s="446">
        <v>909.5</v>
      </c>
      <c r="F25" s="449">
        <v>925.19922000000008</v>
      </c>
      <c r="G25" s="446">
        <f t="shared" si="0"/>
        <v>34.300779999999918</v>
      </c>
      <c r="H25" s="458">
        <v>787.43069999999977</v>
      </c>
      <c r="I25" s="458">
        <v>25</v>
      </c>
      <c r="J25" s="458">
        <v>774.5</v>
      </c>
      <c r="K25" s="458">
        <v>756.98117999999988</v>
      </c>
      <c r="L25" s="446">
        <f t="shared" si="1"/>
        <v>42.518820000000119</v>
      </c>
      <c r="O25" s="448"/>
      <c r="P25" s="448"/>
    </row>
    <row r="26" spans="1:16" s="380" customFormat="1" ht="15" x14ac:dyDescent="0.2">
      <c r="A26" s="378">
        <v>15</v>
      </c>
      <c r="B26" s="434" t="s">
        <v>917</v>
      </c>
      <c r="C26" s="446">
        <v>550.19978612500006</v>
      </c>
      <c r="D26" s="446">
        <v>8.1399999999999864</v>
      </c>
      <c r="E26" s="446">
        <v>487.9</v>
      </c>
      <c r="F26" s="449">
        <v>512.78114249999999</v>
      </c>
      <c r="G26" s="446">
        <f t="shared" si="0"/>
        <v>-16.741142500000024</v>
      </c>
      <c r="H26" s="458">
        <v>450.16346137499988</v>
      </c>
      <c r="I26" s="458">
        <v>9.1500000000000341</v>
      </c>
      <c r="J26" s="458">
        <v>402.1</v>
      </c>
      <c r="K26" s="458">
        <v>419.54820749999988</v>
      </c>
      <c r="L26" s="446">
        <f t="shared" si="1"/>
        <v>-8.298207499999819</v>
      </c>
      <c r="O26" s="448">
        <f t="shared" si="2"/>
        <v>1000.3632474999999</v>
      </c>
      <c r="P26" s="448">
        <f t="shared" si="3"/>
        <v>932.32934999999986</v>
      </c>
    </row>
    <row r="27" spans="1:16" s="380" customFormat="1" ht="15" x14ac:dyDescent="0.2">
      <c r="A27" s="378">
        <v>16</v>
      </c>
      <c r="B27" s="434" t="s">
        <v>918</v>
      </c>
      <c r="C27" s="446">
        <v>322.98585000000003</v>
      </c>
      <c r="D27" s="446">
        <v>24.629999999999995</v>
      </c>
      <c r="E27" s="446">
        <v>195.67999999999998</v>
      </c>
      <c r="F27" s="449">
        <v>260.51024999999998</v>
      </c>
      <c r="G27" s="446">
        <f t="shared" si="0"/>
        <v>-40.200250000000011</v>
      </c>
      <c r="H27" s="458">
        <v>264.26114999999993</v>
      </c>
      <c r="I27" s="458">
        <v>21.620000000000005</v>
      </c>
      <c r="J27" s="458">
        <v>198.97</v>
      </c>
      <c r="K27" s="458">
        <v>213.14474999999999</v>
      </c>
      <c r="L27" s="446">
        <f t="shared" si="1"/>
        <v>7.4452500000000157</v>
      </c>
    </row>
    <row r="28" spans="1:16" s="380" customFormat="1" ht="15" x14ac:dyDescent="0.2">
      <c r="A28" s="378">
        <v>17</v>
      </c>
      <c r="B28" s="434" t="s">
        <v>919</v>
      </c>
      <c r="C28" s="446">
        <v>466.94747412499999</v>
      </c>
      <c r="D28" s="446">
        <v>66.010000000000048</v>
      </c>
      <c r="E28" s="446">
        <v>452.83</v>
      </c>
      <c r="F28" s="449">
        <v>409.12451249999998</v>
      </c>
      <c r="G28" s="446">
        <f t="shared" si="0"/>
        <v>109.71548750000005</v>
      </c>
      <c r="H28" s="458">
        <v>382.04793337499996</v>
      </c>
      <c r="I28" s="458">
        <v>17.450000000000017</v>
      </c>
      <c r="J28" s="458">
        <v>377.17</v>
      </c>
      <c r="K28" s="458">
        <v>334.73823749999991</v>
      </c>
      <c r="L28" s="446">
        <f t="shared" si="1"/>
        <v>59.881762500000093</v>
      </c>
    </row>
    <row r="29" spans="1:16" s="380" customFormat="1" ht="15" x14ac:dyDescent="0.2">
      <c r="A29" s="378">
        <v>18</v>
      </c>
      <c r="B29" s="434" t="s">
        <v>920</v>
      </c>
      <c r="C29" s="446">
        <v>293.69670000000002</v>
      </c>
      <c r="D29" s="446">
        <v>118.63000000000011</v>
      </c>
      <c r="E29" s="446">
        <v>294.72000000000003</v>
      </c>
      <c r="F29" s="449">
        <v>254.87995500000002</v>
      </c>
      <c r="G29" s="446">
        <f t="shared" si="0"/>
        <v>158.47004500000011</v>
      </c>
      <c r="H29" s="458">
        <v>240.29730000000001</v>
      </c>
      <c r="I29" s="458">
        <v>41.820000000000022</v>
      </c>
      <c r="J29" s="458">
        <v>225.28</v>
      </c>
      <c r="K29" s="458">
        <v>208.53814499999996</v>
      </c>
      <c r="L29" s="446">
        <f t="shared" si="1"/>
        <v>58.561855000000065</v>
      </c>
    </row>
    <row r="30" spans="1:16" s="380" customFormat="1" ht="15" x14ac:dyDescent="0.2">
      <c r="A30" s="378">
        <v>19</v>
      </c>
      <c r="B30" s="434" t="s">
        <v>921</v>
      </c>
      <c r="C30" s="446">
        <v>303.29870999999997</v>
      </c>
      <c r="D30" s="446">
        <v>0</v>
      </c>
      <c r="E30" s="446">
        <v>284.22000000000003</v>
      </c>
      <c r="F30" s="449">
        <v>262.34174999999999</v>
      </c>
      <c r="G30" s="446">
        <f t="shared" si="0"/>
        <v>21.878250000000037</v>
      </c>
      <c r="H30" s="458">
        <v>248.15348999999998</v>
      </c>
      <c r="I30" s="458">
        <v>47.44</v>
      </c>
      <c r="J30" s="458">
        <v>220.78</v>
      </c>
      <c r="K30" s="458">
        <v>214.64324999999997</v>
      </c>
      <c r="L30" s="446">
        <f t="shared" si="1"/>
        <v>53.576750000000061</v>
      </c>
    </row>
    <row r="31" spans="1:16" s="380" customFormat="1" ht="15" x14ac:dyDescent="0.2">
      <c r="A31" s="378">
        <v>20</v>
      </c>
      <c r="B31" s="434" t="s">
        <v>922</v>
      </c>
      <c r="C31" s="446">
        <v>693.21831974999986</v>
      </c>
      <c r="D31" s="446">
        <v>0</v>
      </c>
      <c r="E31" s="446">
        <v>645.66</v>
      </c>
      <c r="F31" s="449">
        <v>692.41334249999989</v>
      </c>
      <c r="G31" s="446">
        <f t="shared" si="0"/>
        <v>-46.753342499999917</v>
      </c>
      <c r="H31" s="458">
        <v>567.17862524999987</v>
      </c>
      <c r="I31" s="458">
        <v>0</v>
      </c>
      <c r="J31" s="458">
        <v>573.34</v>
      </c>
      <c r="K31" s="458">
        <v>566.52000749999991</v>
      </c>
      <c r="L31" s="446">
        <f t="shared" si="1"/>
        <v>6.8199925000001258</v>
      </c>
    </row>
    <row r="32" spans="1:16" ht="15" x14ac:dyDescent="0.2">
      <c r="A32" s="378">
        <v>21</v>
      </c>
      <c r="B32" s="434" t="s">
        <v>923</v>
      </c>
      <c r="C32" s="446">
        <v>471.00173999999998</v>
      </c>
      <c r="D32" s="446">
        <v>0</v>
      </c>
      <c r="E32" s="446">
        <v>579.12</v>
      </c>
      <c r="F32" s="449">
        <v>497.21306250000004</v>
      </c>
      <c r="G32" s="446">
        <f t="shared" si="0"/>
        <v>81.90693749999997</v>
      </c>
      <c r="H32" s="458">
        <v>385.36505999999991</v>
      </c>
      <c r="I32" s="458">
        <v>0</v>
      </c>
      <c r="J32" s="458">
        <v>470.88</v>
      </c>
      <c r="K32" s="458">
        <v>406.81068749999991</v>
      </c>
      <c r="L32" s="446">
        <f t="shared" si="1"/>
        <v>64.06931250000008</v>
      </c>
    </row>
    <row r="33" spans="1:13" ht="15" x14ac:dyDescent="0.2">
      <c r="A33" s="378">
        <v>22</v>
      </c>
      <c r="B33" s="434" t="s">
        <v>924</v>
      </c>
      <c r="C33" s="446">
        <v>494.95358825</v>
      </c>
      <c r="D33" s="446">
        <v>42.182999999999936</v>
      </c>
      <c r="E33" s="20">
        <v>353.60099999999994</v>
      </c>
      <c r="F33" s="449">
        <v>458.3913675</v>
      </c>
      <c r="G33" s="446">
        <f t="shared" si="0"/>
        <v>-62.607367500000123</v>
      </c>
      <c r="H33" s="458">
        <v>404.96202674999989</v>
      </c>
      <c r="I33" s="458">
        <v>8.3999999999999773</v>
      </c>
      <c r="J33" s="458">
        <v>394.69</v>
      </c>
      <c r="K33" s="458">
        <v>375.04748249999989</v>
      </c>
      <c r="L33" s="446">
        <f t="shared" si="1"/>
        <v>28.042517500000088</v>
      </c>
    </row>
    <row r="34" spans="1:13" x14ac:dyDescent="0.2">
      <c r="A34" s="3" t="s">
        <v>18</v>
      </c>
      <c r="B34" s="20"/>
      <c r="C34" s="446">
        <f>SUM(C12:C33)</f>
        <v>11249.037610249999</v>
      </c>
      <c r="D34" s="446">
        <f>SUM(D12:D33)</f>
        <v>611.46300000000019</v>
      </c>
      <c r="E34" s="446">
        <f t="shared" ref="E34:M34" si="4">SUM(E12:E33)</f>
        <v>9921.9110000000001</v>
      </c>
      <c r="F34" s="446">
        <f t="shared" si="4"/>
        <v>10314.092085000002</v>
      </c>
      <c r="G34" s="446">
        <f t="shared" si="4"/>
        <v>219.28191499999997</v>
      </c>
      <c r="H34" s="446">
        <f t="shared" si="4"/>
        <v>9203.7580447499986</v>
      </c>
      <c r="I34" s="446">
        <f t="shared" si="4"/>
        <v>337.70000000000005</v>
      </c>
      <c r="J34" s="446">
        <f t="shared" si="4"/>
        <v>8488.4900000000016</v>
      </c>
      <c r="K34" s="446">
        <f t="shared" si="4"/>
        <v>8438.8026150000005</v>
      </c>
      <c r="L34" s="446">
        <f t="shared" si="4"/>
        <v>387.38738500000164</v>
      </c>
      <c r="M34" s="446">
        <f t="shared" si="4"/>
        <v>0</v>
      </c>
    </row>
    <row r="35" spans="1:13" x14ac:dyDescent="0.2">
      <c r="A35" s="21" t="s">
        <v>663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3" ht="15.75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3" ht="15.75" customHeight="1" x14ac:dyDescent="0.2">
      <c r="A37" s="15"/>
      <c r="B37" s="15"/>
      <c r="C37" s="845"/>
      <c r="D37" s="15"/>
      <c r="E37" s="15"/>
      <c r="F37" s="845"/>
      <c r="G37" s="15"/>
      <c r="H37" s="15"/>
      <c r="I37" s="15"/>
      <c r="J37" s="15"/>
      <c r="K37" s="15"/>
      <c r="L37" s="15"/>
    </row>
    <row r="38" spans="1:13" ht="14.25" customHeight="1" x14ac:dyDescent="0.2">
      <c r="A38" s="698"/>
      <c r="B38" s="698"/>
      <c r="C38" s="698"/>
      <c r="D38" s="698"/>
      <c r="E38" s="698"/>
      <c r="F38" s="698"/>
      <c r="G38" s="698"/>
      <c r="H38" s="698"/>
      <c r="I38" s="698"/>
      <c r="J38" s="698"/>
      <c r="K38" s="698"/>
      <c r="L38" s="698"/>
      <c r="M38" s="703"/>
    </row>
    <row r="39" spans="1:13" x14ac:dyDescent="0.2">
      <c r="A39" s="698"/>
      <c r="B39" s="698"/>
      <c r="C39" s="698"/>
      <c r="D39" s="698"/>
      <c r="E39" s="698"/>
      <c r="F39" s="698"/>
      <c r="G39" s="698"/>
      <c r="H39" s="698"/>
      <c r="I39" s="953" t="s">
        <v>1034</v>
      </c>
      <c r="J39" s="953"/>
      <c r="K39" s="953"/>
      <c r="L39" s="953"/>
      <c r="M39" s="953"/>
    </row>
    <row r="40" spans="1:13" x14ac:dyDescent="0.2">
      <c r="A40" s="698"/>
      <c r="B40" s="698"/>
      <c r="C40" s="698"/>
      <c r="D40" s="698"/>
      <c r="E40" s="698"/>
      <c r="F40" s="698"/>
      <c r="G40" s="698"/>
      <c r="H40" s="698"/>
      <c r="I40" s="953"/>
      <c r="J40" s="953"/>
      <c r="K40" s="953"/>
      <c r="L40" s="953"/>
      <c r="M40" s="953"/>
    </row>
    <row r="41" spans="1:13" ht="27.75" customHeight="1" x14ac:dyDescent="0.2">
      <c r="A41" s="15"/>
      <c r="B41" s="15"/>
      <c r="C41" s="15"/>
      <c r="D41" s="15"/>
      <c r="E41" s="15"/>
      <c r="F41" s="15"/>
      <c r="G41" s="703"/>
      <c r="H41" s="703"/>
      <c r="I41" s="953"/>
      <c r="J41" s="953"/>
      <c r="K41" s="953"/>
      <c r="L41" s="953"/>
      <c r="M41" s="953"/>
    </row>
    <row r="42" spans="1:13" x14ac:dyDescent="0.2">
      <c r="A42" s="15"/>
      <c r="B42" s="703"/>
      <c r="C42" s="703"/>
      <c r="D42" s="703"/>
      <c r="E42" s="703"/>
      <c r="F42" s="703"/>
      <c r="G42" s="703"/>
      <c r="H42" s="703"/>
      <c r="I42" s="703"/>
      <c r="J42" s="703"/>
      <c r="K42" s="703"/>
      <c r="L42" s="703"/>
      <c r="M42" s="703"/>
    </row>
    <row r="43" spans="1:13" x14ac:dyDescent="0.2">
      <c r="A43" s="1046"/>
      <c r="B43" s="1046"/>
      <c r="C43" s="1046"/>
      <c r="D43" s="1046"/>
      <c r="E43" s="1046"/>
      <c r="F43" s="1046"/>
      <c r="G43" s="1046"/>
      <c r="H43" s="1046"/>
      <c r="I43" s="1046"/>
      <c r="J43" s="1046"/>
      <c r="K43" s="1046"/>
      <c r="L43" s="1046"/>
    </row>
  </sheetData>
  <mergeCells count="13">
    <mergeCell ref="I8:L8"/>
    <mergeCell ref="A43:L43"/>
    <mergeCell ref="A9:A10"/>
    <mergeCell ref="B9:B10"/>
    <mergeCell ref="C9:G9"/>
    <mergeCell ref="H9:L9"/>
    <mergeCell ref="I39:M41"/>
    <mergeCell ref="F7:L7"/>
    <mergeCell ref="A7:B7"/>
    <mergeCell ref="L1:M1"/>
    <mergeCell ref="A2:L2"/>
    <mergeCell ref="A3:L3"/>
    <mergeCell ref="A5:L5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opLeftCell="A22" zoomScaleSheetLayoutView="80" workbookViewId="0">
      <selection activeCell="G49" sqref="G49"/>
    </sheetView>
  </sheetViews>
  <sheetFormatPr defaultRowHeight="12.75" x14ac:dyDescent="0.2"/>
  <cols>
    <col min="1" max="1" width="5.7109375" style="143" customWidth="1"/>
    <col min="2" max="2" width="12.42578125" style="143" customWidth="1"/>
    <col min="3" max="3" width="13" style="143" customWidth="1"/>
    <col min="4" max="4" width="12" style="143" customWidth="1"/>
    <col min="5" max="5" width="12.42578125" style="143" customWidth="1"/>
    <col min="6" max="6" width="12.7109375" style="143" customWidth="1"/>
    <col min="7" max="7" width="13.140625" style="143" customWidth="1"/>
    <col min="8" max="8" width="12.7109375" style="143" customWidth="1"/>
    <col min="9" max="9" width="12.140625" style="143" customWidth="1"/>
    <col min="10" max="10" width="12.140625" style="275" customWidth="1"/>
    <col min="11" max="11" width="16.5703125" style="143" customWidth="1"/>
    <col min="12" max="12" width="13.140625" style="143" customWidth="1"/>
    <col min="13" max="13" width="12.7109375" style="143" customWidth="1"/>
    <col min="14" max="16384" width="9.140625" style="143"/>
  </cols>
  <sheetData>
    <row r="1" spans="1:13" x14ac:dyDescent="0.2">
      <c r="K1" s="940" t="s">
        <v>204</v>
      </c>
      <c r="L1" s="940"/>
      <c r="M1" s="940"/>
    </row>
    <row r="2" spans="1:13" ht="12.75" customHeight="1" x14ac:dyDescent="0.2"/>
    <row r="3" spans="1:13" ht="15.75" x14ac:dyDescent="0.25">
      <c r="B3" s="1089" t="s">
        <v>0</v>
      </c>
      <c r="C3" s="1089"/>
      <c r="D3" s="1089"/>
      <c r="E3" s="1089"/>
      <c r="F3" s="1089"/>
      <c r="G3" s="1089"/>
      <c r="H3" s="1089"/>
      <c r="I3" s="1089"/>
      <c r="J3" s="1089"/>
      <c r="K3" s="1089"/>
    </row>
    <row r="4" spans="1:13" ht="20.25" x14ac:dyDescent="0.3">
      <c r="B4" s="1090" t="s">
        <v>747</v>
      </c>
      <c r="C4" s="1090"/>
      <c r="D4" s="1090"/>
      <c r="E4" s="1090"/>
      <c r="F4" s="1090"/>
      <c r="G4" s="1090"/>
      <c r="H4" s="1090"/>
      <c r="I4" s="1090"/>
      <c r="J4" s="1090"/>
      <c r="K4" s="1090"/>
    </row>
    <row r="5" spans="1:13" ht="10.5" customHeight="1" x14ac:dyDescent="0.2"/>
    <row r="6" spans="1:13" ht="15.75" x14ac:dyDescent="0.25">
      <c r="A6" s="342" t="s">
        <v>814</v>
      </c>
      <c r="B6" s="262"/>
      <c r="C6" s="262"/>
      <c r="D6" s="262"/>
      <c r="E6" s="262"/>
      <c r="F6" s="262"/>
      <c r="G6" s="262"/>
      <c r="H6" s="262"/>
      <c r="I6" s="262"/>
      <c r="J6" s="276"/>
      <c r="K6" s="262"/>
    </row>
    <row r="7" spans="1:13" ht="15.75" x14ac:dyDescent="0.25">
      <c r="B7" s="144"/>
      <c r="C7" s="144"/>
      <c r="D7" s="144"/>
      <c r="E7" s="144"/>
      <c r="F7" s="144"/>
      <c r="G7" s="144"/>
      <c r="H7" s="144"/>
      <c r="L7" s="1095" t="s">
        <v>185</v>
      </c>
      <c r="M7" s="1095"/>
    </row>
    <row r="8" spans="1:13" ht="15.75" x14ac:dyDescent="0.25">
      <c r="C8" s="144"/>
      <c r="D8" s="144"/>
      <c r="E8" s="144"/>
      <c r="F8" s="144"/>
      <c r="G8" s="1033" t="s">
        <v>835</v>
      </c>
      <c r="H8" s="1033"/>
      <c r="I8" s="1033"/>
      <c r="J8" s="1033"/>
      <c r="K8" s="1033"/>
      <c r="L8" s="1033"/>
      <c r="M8" s="1033"/>
    </row>
    <row r="9" spans="1:13" x14ac:dyDescent="0.2">
      <c r="A9" s="1096" t="s">
        <v>22</v>
      </c>
      <c r="B9" s="1099" t="s">
        <v>3</v>
      </c>
      <c r="C9" s="1091" t="s">
        <v>855</v>
      </c>
      <c r="D9" s="1091" t="s">
        <v>829</v>
      </c>
      <c r="E9" s="1091" t="s">
        <v>219</v>
      </c>
      <c r="F9" s="1091" t="s">
        <v>218</v>
      </c>
      <c r="G9" s="1091"/>
      <c r="H9" s="1091" t="s">
        <v>182</v>
      </c>
      <c r="I9" s="1091"/>
      <c r="J9" s="1092" t="s">
        <v>433</v>
      </c>
      <c r="K9" s="1091" t="s">
        <v>184</v>
      </c>
      <c r="L9" s="1091" t="s">
        <v>410</v>
      </c>
      <c r="M9" s="1091" t="s">
        <v>233</v>
      </c>
    </row>
    <row r="10" spans="1:13" x14ac:dyDescent="0.2">
      <c r="A10" s="1097"/>
      <c r="B10" s="1099"/>
      <c r="C10" s="1091"/>
      <c r="D10" s="1091"/>
      <c r="E10" s="1091"/>
      <c r="F10" s="1091"/>
      <c r="G10" s="1091"/>
      <c r="H10" s="1091"/>
      <c r="I10" s="1091"/>
      <c r="J10" s="1093"/>
      <c r="K10" s="1091"/>
      <c r="L10" s="1091"/>
      <c r="M10" s="1091"/>
    </row>
    <row r="11" spans="1:13" ht="41.25" customHeight="1" x14ac:dyDescent="0.2">
      <c r="A11" s="1098"/>
      <c r="B11" s="1099"/>
      <c r="C11" s="1091"/>
      <c r="D11" s="1091"/>
      <c r="E11" s="1091"/>
      <c r="F11" s="145" t="s">
        <v>183</v>
      </c>
      <c r="G11" s="145" t="s">
        <v>234</v>
      </c>
      <c r="H11" s="145" t="s">
        <v>183</v>
      </c>
      <c r="I11" s="145" t="s">
        <v>234</v>
      </c>
      <c r="J11" s="1094"/>
      <c r="K11" s="1091"/>
      <c r="L11" s="1091"/>
      <c r="M11" s="1091"/>
    </row>
    <row r="12" spans="1:13" x14ac:dyDescent="0.2">
      <c r="A12" s="150">
        <v>1</v>
      </c>
      <c r="B12" s="150">
        <v>2</v>
      </c>
      <c r="C12" s="150">
        <v>3</v>
      </c>
      <c r="D12" s="150">
        <v>4</v>
      </c>
      <c r="E12" s="150">
        <v>5</v>
      </c>
      <c r="F12" s="150">
        <v>6</v>
      </c>
      <c r="G12" s="150">
        <v>7</v>
      </c>
      <c r="H12" s="150">
        <v>8</v>
      </c>
      <c r="I12" s="150">
        <v>9</v>
      </c>
      <c r="J12" s="277"/>
      <c r="K12" s="150">
        <v>10</v>
      </c>
      <c r="L12" s="168">
        <v>11</v>
      </c>
      <c r="M12" s="168">
        <v>12</v>
      </c>
    </row>
    <row r="13" spans="1:13" ht="15" x14ac:dyDescent="0.2">
      <c r="A13" s="149">
        <v>1</v>
      </c>
      <c r="B13" s="430" t="s">
        <v>903</v>
      </c>
      <c r="C13" s="707">
        <v>39.146957399999998</v>
      </c>
      <c r="D13" s="460">
        <v>20</v>
      </c>
      <c r="E13" s="460">
        <v>17.940057400000001</v>
      </c>
      <c r="F13" s="460">
        <v>1333.4304</v>
      </c>
      <c r="G13" s="460">
        <v>33.2058252</v>
      </c>
      <c r="H13" s="460">
        <v>1137.75</v>
      </c>
      <c r="I13" s="460">
        <v>28.869199999999999</v>
      </c>
      <c r="J13" s="465">
        <f>G13-I13</f>
        <v>4.3366252000000003</v>
      </c>
      <c r="K13" s="460">
        <f>D13+E13-I13</f>
        <v>9.0708574000000013</v>
      </c>
      <c r="L13" s="146">
        <v>0</v>
      </c>
      <c r="M13" s="146">
        <v>0</v>
      </c>
    </row>
    <row r="14" spans="1:13" ht="15" x14ac:dyDescent="0.2">
      <c r="A14" s="149">
        <v>2</v>
      </c>
      <c r="B14" s="430" t="s">
        <v>904</v>
      </c>
      <c r="C14" s="707">
        <v>56.180615699999997</v>
      </c>
      <c r="D14" s="460">
        <v>20</v>
      </c>
      <c r="E14" s="460">
        <v>31.480615700000001</v>
      </c>
      <c r="F14" s="460">
        <v>1563.6836000000001</v>
      </c>
      <c r="G14" s="460">
        <v>39.642681800000005</v>
      </c>
      <c r="H14" s="460">
        <v>1500.8</v>
      </c>
      <c r="I14" s="460">
        <v>37.931000000000004</v>
      </c>
      <c r="J14" s="465">
        <f t="shared" ref="J14:J34" si="0">G14-I14</f>
        <v>1.7116818000000009</v>
      </c>
      <c r="K14" s="460">
        <f t="shared" ref="K14:K34" si="1">D14+E14-I14</f>
        <v>13.549615699999997</v>
      </c>
      <c r="L14" s="146">
        <v>0</v>
      </c>
      <c r="M14" s="146">
        <v>0</v>
      </c>
    </row>
    <row r="15" spans="1:13" s="275" customFormat="1" ht="25.5" x14ac:dyDescent="0.2">
      <c r="A15" s="682">
        <v>3</v>
      </c>
      <c r="B15" s="443" t="s">
        <v>905</v>
      </c>
      <c r="C15" s="708">
        <v>17.379290400000002</v>
      </c>
      <c r="D15" s="465">
        <v>0</v>
      </c>
      <c r="E15" s="460">
        <v>17.379290400000002</v>
      </c>
      <c r="F15" s="465">
        <v>516.03559999999993</v>
      </c>
      <c r="G15" s="465">
        <v>12.799507799999999</v>
      </c>
      <c r="H15" s="683">
        <v>339</v>
      </c>
      <c r="I15" s="683">
        <v>7.9786999999999999</v>
      </c>
      <c r="J15" s="465">
        <f t="shared" si="0"/>
        <v>4.820807799999999</v>
      </c>
      <c r="K15" s="460">
        <f t="shared" si="1"/>
        <v>9.4005904000000022</v>
      </c>
      <c r="L15" s="684">
        <v>0</v>
      </c>
      <c r="M15" s="684">
        <v>0</v>
      </c>
    </row>
    <row r="16" spans="1:13" s="275" customFormat="1" ht="15" x14ac:dyDescent="0.2">
      <c r="A16" s="682">
        <v>4</v>
      </c>
      <c r="B16" s="443" t="s">
        <v>906</v>
      </c>
      <c r="C16" s="708">
        <v>46.7</v>
      </c>
      <c r="D16" s="465">
        <v>25</v>
      </c>
      <c r="E16" s="460">
        <v>10.592527432499999</v>
      </c>
      <c r="F16" s="465">
        <v>1748.6834483333334</v>
      </c>
      <c r="G16" s="465">
        <v>44.3891629325</v>
      </c>
      <c r="H16" s="465">
        <v>1866.63</v>
      </c>
      <c r="I16" s="465">
        <v>47.523800000000001</v>
      </c>
      <c r="J16" s="465">
        <f t="shared" si="0"/>
        <v>-3.1346370675000017</v>
      </c>
      <c r="K16" s="460">
        <f t="shared" si="1"/>
        <v>-11.931272567500002</v>
      </c>
      <c r="L16" s="684">
        <v>0</v>
      </c>
      <c r="M16" s="684">
        <v>0</v>
      </c>
    </row>
    <row r="17" spans="1:13" s="275" customFormat="1" ht="15" x14ac:dyDescent="0.2">
      <c r="A17" s="682">
        <v>5</v>
      </c>
      <c r="B17" s="443" t="s">
        <v>907</v>
      </c>
      <c r="C17" s="708">
        <v>48.207400097499999</v>
      </c>
      <c r="D17" s="465">
        <v>30</v>
      </c>
      <c r="E17" s="460">
        <v>18.207400097499999</v>
      </c>
      <c r="F17" s="465">
        <v>1964.6539333333333</v>
      </c>
      <c r="G17" s="465">
        <v>49.990275299999993</v>
      </c>
      <c r="H17" s="683">
        <v>1144.0500000000002</v>
      </c>
      <c r="I17" s="683">
        <v>49.507599999999996</v>
      </c>
      <c r="J17" s="465">
        <f t="shared" si="0"/>
        <v>0.48267529999999681</v>
      </c>
      <c r="K17" s="460">
        <f t="shared" si="1"/>
        <v>-1.3001999024999975</v>
      </c>
      <c r="L17" s="684">
        <v>0</v>
      </c>
      <c r="M17" s="684">
        <v>0</v>
      </c>
    </row>
    <row r="18" spans="1:13" s="685" customFormat="1" ht="15" x14ac:dyDescent="0.2">
      <c r="A18" s="682">
        <v>6</v>
      </c>
      <c r="B18" s="443" t="s">
        <v>908</v>
      </c>
      <c r="C18" s="709">
        <v>57.51</v>
      </c>
      <c r="D18" s="465">
        <v>35</v>
      </c>
      <c r="E18" s="460">
        <v>22.971886453750002</v>
      </c>
      <c r="F18" s="465">
        <v>2284.1490216666671</v>
      </c>
      <c r="G18" s="465">
        <v>58.237242052500008</v>
      </c>
      <c r="H18" s="683">
        <v>932.17200000000003</v>
      </c>
      <c r="I18" s="465">
        <v>56.165900000000001</v>
      </c>
      <c r="J18" s="465">
        <f t="shared" si="0"/>
        <v>2.0713420525000075</v>
      </c>
      <c r="K18" s="460">
        <f t="shared" si="1"/>
        <v>1.8059864537500019</v>
      </c>
      <c r="L18" s="684">
        <v>0</v>
      </c>
      <c r="M18" s="684">
        <v>0</v>
      </c>
    </row>
    <row r="19" spans="1:13" s="685" customFormat="1" ht="15" x14ac:dyDescent="0.2">
      <c r="A19" s="682">
        <v>7</v>
      </c>
      <c r="B19" s="443" t="s">
        <v>909</v>
      </c>
      <c r="C19" s="709">
        <v>59.226694833499991</v>
      </c>
      <c r="D19" s="465">
        <v>25</v>
      </c>
      <c r="E19" s="460">
        <v>34.226694833499991</v>
      </c>
      <c r="F19" s="465">
        <v>2289.6914836666665</v>
      </c>
      <c r="G19" s="465">
        <v>58.355832833500003</v>
      </c>
      <c r="H19" s="683">
        <v>500</v>
      </c>
      <c r="I19" s="683">
        <v>57.7774</v>
      </c>
      <c r="J19" s="465">
        <f t="shared" si="0"/>
        <v>0.57843283350000263</v>
      </c>
      <c r="K19" s="460">
        <f t="shared" si="1"/>
        <v>1.4492948334999909</v>
      </c>
      <c r="L19" s="684">
        <v>0</v>
      </c>
      <c r="M19" s="684">
        <v>0</v>
      </c>
    </row>
    <row r="20" spans="1:13" s="275" customFormat="1" ht="15.75" customHeight="1" x14ac:dyDescent="0.2">
      <c r="A20" s="682">
        <v>8</v>
      </c>
      <c r="B20" s="686" t="s">
        <v>910</v>
      </c>
      <c r="C20" s="708">
        <v>22.746387600000002</v>
      </c>
      <c r="D20" s="465">
        <v>20</v>
      </c>
      <c r="E20" s="460">
        <v>2.3963875999999971</v>
      </c>
      <c r="F20" s="687">
        <v>885.63240000000008</v>
      </c>
      <c r="G20" s="687">
        <v>22.631576200000005</v>
      </c>
      <c r="H20" s="687">
        <v>910.53</v>
      </c>
      <c r="I20" s="687">
        <v>23.267900000000001</v>
      </c>
      <c r="J20" s="465">
        <f t="shared" si="0"/>
        <v>-0.636323799999996</v>
      </c>
      <c r="K20" s="460">
        <f t="shared" si="1"/>
        <v>-0.87151240000000385</v>
      </c>
      <c r="L20" s="684">
        <v>0</v>
      </c>
      <c r="M20" s="684">
        <v>0</v>
      </c>
    </row>
    <row r="21" spans="1:13" s="275" customFormat="1" ht="15.75" customHeight="1" x14ac:dyDescent="0.2">
      <c r="A21" s="682">
        <v>9</v>
      </c>
      <c r="B21" s="689" t="s">
        <v>911</v>
      </c>
      <c r="C21" s="708">
        <v>52.16</v>
      </c>
      <c r="D21" s="465">
        <v>20</v>
      </c>
      <c r="E21" s="460">
        <v>32.155380944999997</v>
      </c>
      <c r="F21" s="687">
        <v>2095.3494566666668</v>
      </c>
      <c r="G21" s="687">
        <v>53.333711144999995</v>
      </c>
      <c r="H21" s="687">
        <v>1711.78</v>
      </c>
      <c r="I21" s="688">
        <v>48.7911</v>
      </c>
      <c r="J21" s="465">
        <f t="shared" si="0"/>
        <v>4.5426111449999951</v>
      </c>
      <c r="K21" s="460">
        <f t="shared" si="1"/>
        <v>3.3642809449999973</v>
      </c>
      <c r="L21" s="684">
        <v>0</v>
      </c>
      <c r="M21" s="684">
        <v>0</v>
      </c>
    </row>
    <row r="22" spans="1:13" s="275" customFormat="1" ht="15.75" customHeight="1" x14ac:dyDescent="0.2">
      <c r="A22" s="682">
        <v>10</v>
      </c>
      <c r="B22" s="690" t="s">
        <v>912</v>
      </c>
      <c r="C22" s="708">
        <v>53.333403871250006</v>
      </c>
      <c r="D22" s="465">
        <v>15</v>
      </c>
      <c r="E22" s="460">
        <v>38.003340387125</v>
      </c>
      <c r="F22" s="687">
        <v>1305.6121766666668</v>
      </c>
      <c r="G22" s="687">
        <v>33.754885504999997</v>
      </c>
      <c r="H22" s="688">
        <v>1162.8200000000002</v>
      </c>
      <c r="I22" s="688">
        <v>29.807899999999997</v>
      </c>
      <c r="J22" s="465">
        <f t="shared" si="0"/>
        <v>3.9469855050000007</v>
      </c>
      <c r="K22" s="460">
        <f t="shared" si="1"/>
        <v>23.195440387125004</v>
      </c>
      <c r="L22" s="684">
        <v>0</v>
      </c>
      <c r="M22" s="684">
        <v>0</v>
      </c>
    </row>
    <row r="23" spans="1:13" s="275" customFormat="1" ht="15.75" customHeight="1" x14ac:dyDescent="0.2">
      <c r="A23" s="682">
        <v>11</v>
      </c>
      <c r="B23" s="690" t="s">
        <v>913</v>
      </c>
      <c r="C23" s="708">
        <v>59.943059099999992</v>
      </c>
      <c r="D23" s="465">
        <v>25</v>
      </c>
      <c r="E23" s="460">
        <v>34.943059099999992</v>
      </c>
      <c r="F23" s="687">
        <v>2297.5980000000004</v>
      </c>
      <c r="G23" s="687">
        <v>58.573384000000011</v>
      </c>
      <c r="H23" s="688">
        <v>1809.78</v>
      </c>
      <c r="I23" s="688">
        <v>57.936500000000002</v>
      </c>
      <c r="J23" s="465">
        <f t="shared" si="0"/>
        <v>0.63688400000000911</v>
      </c>
      <c r="K23" s="460">
        <f t="shared" si="1"/>
        <v>2.0065590999999898</v>
      </c>
      <c r="L23" s="684">
        <v>0</v>
      </c>
      <c r="M23" s="684">
        <v>0</v>
      </c>
    </row>
    <row r="24" spans="1:13" s="275" customFormat="1" ht="15.75" customHeight="1" x14ac:dyDescent="0.2">
      <c r="A24" s="682">
        <v>12</v>
      </c>
      <c r="B24" s="690" t="s">
        <v>914</v>
      </c>
      <c r="C24" s="708">
        <v>35.007204142500001</v>
      </c>
      <c r="D24" s="465">
        <v>20</v>
      </c>
      <c r="E24" s="460">
        <v>15.007204142499994</v>
      </c>
      <c r="F24" s="687">
        <v>1420.473125</v>
      </c>
      <c r="G24" s="687">
        <v>36.2119646875</v>
      </c>
      <c r="H24" s="687">
        <v>981.92000000000007</v>
      </c>
      <c r="I24" s="688">
        <v>35.078600000000002</v>
      </c>
      <c r="J24" s="465">
        <f t="shared" si="0"/>
        <v>1.1333646874999985</v>
      </c>
      <c r="K24" s="460">
        <f t="shared" si="1"/>
        <v>-7.1395857500007764E-2</v>
      </c>
      <c r="L24" s="684">
        <v>0</v>
      </c>
      <c r="M24" s="684">
        <v>0</v>
      </c>
    </row>
    <row r="25" spans="1:13" s="275" customFormat="1" ht="15.75" customHeight="1" x14ac:dyDescent="0.2">
      <c r="A25" s="682">
        <v>13</v>
      </c>
      <c r="B25" s="690" t="s">
        <v>915</v>
      </c>
      <c r="C25" s="708">
        <v>33.592889100000001</v>
      </c>
      <c r="D25" s="465">
        <v>15</v>
      </c>
      <c r="E25" s="460">
        <v>14.814989099999998</v>
      </c>
      <c r="F25" s="687">
        <v>1168.5567999999998</v>
      </c>
      <c r="G25" s="687">
        <v>30.103777399999998</v>
      </c>
      <c r="H25" s="688">
        <v>1173.99</v>
      </c>
      <c r="I25" s="688">
        <v>27.3398</v>
      </c>
      <c r="J25" s="465">
        <f t="shared" si="0"/>
        <v>2.7639773999999981</v>
      </c>
      <c r="K25" s="460">
        <f t="shared" si="1"/>
        <v>2.4751890999999979</v>
      </c>
      <c r="L25" s="684">
        <v>0</v>
      </c>
      <c r="M25" s="684">
        <v>0</v>
      </c>
    </row>
    <row r="26" spans="1:13" s="275" customFormat="1" ht="15.75" customHeight="1" x14ac:dyDescent="0.2">
      <c r="A26" s="682">
        <v>14</v>
      </c>
      <c r="B26" s="691" t="s">
        <v>916</v>
      </c>
      <c r="C26" s="708">
        <v>100.4952552</v>
      </c>
      <c r="D26" s="465">
        <v>35</v>
      </c>
      <c r="E26" s="460">
        <v>60.195255200000005</v>
      </c>
      <c r="F26" s="687">
        <v>3750.1444000000001</v>
      </c>
      <c r="G26" s="687">
        <v>95.349182200000001</v>
      </c>
      <c r="H26" s="687">
        <v>3864</v>
      </c>
      <c r="I26" s="687">
        <v>98.243499999999983</v>
      </c>
      <c r="J26" s="465">
        <f t="shared" si="0"/>
        <v>-2.8943177999999818</v>
      </c>
      <c r="K26" s="460">
        <f t="shared" si="1"/>
        <v>-3.0482447999999778</v>
      </c>
      <c r="L26" s="684">
        <v>0</v>
      </c>
      <c r="M26" s="684">
        <v>0</v>
      </c>
    </row>
    <row r="27" spans="1:13" s="275" customFormat="1" ht="15.75" customHeight="1" x14ac:dyDescent="0.2">
      <c r="A27" s="682">
        <v>15</v>
      </c>
      <c r="B27" s="691" t="s">
        <v>917</v>
      </c>
      <c r="C27" s="708">
        <v>58.253782211250005</v>
      </c>
      <c r="D27" s="465">
        <v>17</v>
      </c>
      <c r="E27" s="460">
        <v>39.688082211249998</v>
      </c>
      <c r="F27" s="687">
        <v>2141.9688000000006</v>
      </c>
      <c r="G27" s="687">
        <v>54.585019400000007</v>
      </c>
      <c r="H27" s="687">
        <v>1610.4699999999998</v>
      </c>
      <c r="I27" s="687">
        <v>40.916899999999998</v>
      </c>
      <c r="J27" s="465">
        <f t="shared" si="0"/>
        <v>13.668119400000009</v>
      </c>
      <c r="K27" s="460">
        <f t="shared" si="1"/>
        <v>15.77118221125</v>
      </c>
      <c r="L27" s="684">
        <v>0</v>
      </c>
      <c r="M27" s="684">
        <v>0</v>
      </c>
    </row>
    <row r="28" spans="1:13" s="275" customFormat="1" ht="15.75" customHeight="1" x14ac:dyDescent="0.2">
      <c r="A28" s="682">
        <v>16</v>
      </c>
      <c r="B28" s="691" t="s">
        <v>918</v>
      </c>
      <c r="C28" s="708">
        <v>30.539359639999994</v>
      </c>
      <c r="D28" s="465">
        <v>10</v>
      </c>
      <c r="E28" s="460">
        <v>17.7</v>
      </c>
      <c r="F28" s="687">
        <v>940.69494666666651</v>
      </c>
      <c r="G28" s="687">
        <v>23.778461139999997</v>
      </c>
      <c r="H28" s="687">
        <v>760.84</v>
      </c>
      <c r="I28" s="687">
        <v>18.963999999999999</v>
      </c>
      <c r="J28" s="465">
        <f t="shared" si="0"/>
        <v>4.8144611399999988</v>
      </c>
      <c r="K28" s="460">
        <f t="shared" si="1"/>
        <v>8.7360000000000007</v>
      </c>
      <c r="L28" s="684">
        <v>0</v>
      </c>
      <c r="M28" s="684">
        <v>0</v>
      </c>
    </row>
    <row r="29" spans="1:13" ht="15.75" customHeight="1" x14ac:dyDescent="0.2">
      <c r="A29" s="149">
        <v>17</v>
      </c>
      <c r="B29" s="434" t="s">
        <v>919</v>
      </c>
      <c r="C29" s="707">
        <v>45.057016133749997</v>
      </c>
      <c r="D29" s="460">
        <v>20</v>
      </c>
      <c r="E29" s="460">
        <v>21.35</v>
      </c>
      <c r="F29" s="461">
        <v>1700.1564016666669</v>
      </c>
      <c r="G29" s="461">
        <v>43.163433242500005</v>
      </c>
      <c r="H29" s="461">
        <v>1467.5</v>
      </c>
      <c r="I29" s="461">
        <v>37.4133</v>
      </c>
      <c r="J29" s="465">
        <f t="shared" si="0"/>
        <v>5.7501332425000058</v>
      </c>
      <c r="K29" s="460">
        <f t="shared" si="1"/>
        <v>3.9367000000000019</v>
      </c>
      <c r="L29" s="146">
        <v>0</v>
      </c>
      <c r="M29" s="146">
        <v>0</v>
      </c>
    </row>
    <row r="30" spans="1:13" ht="15.75" customHeight="1" x14ac:dyDescent="0.2">
      <c r="A30" s="149">
        <v>18</v>
      </c>
      <c r="B30" s="434" t="s">
        <v>920</v>
      </c>
      <c r="C30" s="707">
        <v>25.660772399999999</v>
      </c>
      <c r="D30" s="460">
        <v>15</v>
      </c>
      <c r="E30" s="460">
        <v>2.4300000000000002</v>
      </c>
      <c r="F30" s="461">
        <v>851.16080000000011</v>
      </c>
      <c r="G30" s="461">
        <v>21.571325400000003</v>
      </c>
      <c r="H30" s="461">
        <v>825</v>
      </c>
      <c r="I30" s="461">
        <v>20.923999999999999</v>
      </c>
      <c r="J30" s="465">
        <f t="shared" si="0"/>
        <v>0.64732540000000327</v>
      </c>
      <c r="K30" s="460">
        <f t="shared" si="1"/>
        <v>-3.4939999999999998</v>
      </c>
      <c r="L30" s="146">
        <v>0</v>
      </c>
      <c r="M30" s="146">
        <v>0</v>
      </c>
    </row>
    <row r="31" spans="1:13" ht="15.75" customHeight="1" x14ac:dyDescent="0.2">
      <c r="A31" s="149">
        <v>19</v>
      </c>
      <c r="B31" s="434" t="s">
        <v>921</v>
      </c>
      <c r="C31" s="707">
        <v>26.627982299999999</v>
      </c>
      <c r="D31" s="460">
        <v>20</v>
      </c>
      <c r="E31" s="460">
        <v>4.8551822999999956</v>
      </c>
      <c r="F31" s="461">
        <v>956.58240000000001</v>
      </c>
      <c r="G31" s="461">
        <v>24.684151200000002</v>
      </c>
      <c r="H31" s="461">
        <v>881.57999999999993</v>
      </c>
      <c r="I31" s="461">
        <v>22.571200000000005</v>
      </c>
      <c r="J31" s="465">
        <f t="shared" si="0"/>
        <v>2.1129511999999977</v>
      </c>
      <c r="K31" s="460">
        <f t="shared" si="1"/>
        <v>2.283982299999991</v>
      </c>
      <c r="L31" s="146">
        <v>0</v>
      </c>
      <c r="M31" s="146">
        <v>0</v>
      </c>
    </row>
    <row r="32" spans="1:13" ht="15.75" customHeight="1" x14ac:dyDescent="0.2">
      <c r="A32" s="149">
        <v>20</v>
      </c>
      <c r="B32" s="434" t="s">
        <v>922</v>
      </c>
      <c r="C32" s="707">
        <v>65.883272497500002</v>
      </c>
      <c r="D32" s="460">
        <v>30.52</v>
      </c>
      <c r="E32" s="460">
        <v>35.363272497500006</v>
      </c>
      <c r="F32" s="461">
        <v>2542.2608</v>
      </c>
      <c r="G32" s="461">
        <v>64.579750399999995</v>
      </c>
      <c r="H32" s="463">
        <v>2141.25</v>
      </c>
      <c r="I32" s="463">
        <v>61.7102</v>
      </c>
      <c r="J32" s="465">
        <f t="shared" si="0"/>
        <v>2.8695503999999943</v>
      </c>
      <c r="K32" s="460">
        <f t="shared" si="1"/>
        <v>4.1730724975000015</v>
      </c>
      <c r="L32" s="146">
        <v>0</v>
      </c>
      <c r="M32" s="146">
        <v>0</v>
      </c>
    </row>
    <row r="33" spans="1:14" ht="15.75" customHeight="1" x14ac:dyDescent="0.2">
      <c r="A33" s="149">
        <v>21</v>
      </c>
      <c r="B33" s="434" t="s">
        <v>923</v>
      </c>
      <c r="C33" s="707">
        <v>45.732322199999999</v>
      </c>
      <c r="D33" s="460">
        <v>20</v>
      </c>
      <c r="E33" s="460">
        <v>25.732322199999999</v>
      </c>
      <c r="F33" s="461">
        <v>1987.0576000000001</v>
      </c>
      <c r="G33" s="461">
        <v>50.686168800000004</v>
      </c>
      <c r="H33" s="463">
        <v>388.95</v>
      </c>
      <c r="I33" s="463">
        <v>49.116299999999995</v>
      </c>
      <c r="J33" s="465">
        <f t="shared" si="0"/>
        <v>1.5698688000000089</v>
      </c>
      <c r="K33" s="460">
        <f t="shared" si="1"/>
        <v>-3.3839777999999967</v>
      </c>
      <c r="L33" s="146">
        <v>0</v>
      </c>
      <c r="M33" s="146">
        <v>0</v>
      </c>
    </row>
    <row r="34" spans="1:14" ht="15" x14ac:dyDescent="0.2">
      <c r="A34" s="149">
        <v>22</v>
      </c>
      <c r="B34" s="434" t="s">
        <v>924</v>
      </c>
      <c r="C34" s="707">
        <v>46.323279982500004</v>
      </c>
      <c r="D34" s="460">
        <v>25</v>
      </c>
      <c r="E34" s="460">
        <v>19.264879982500005</v>
      </c>
      <c r="F34" s="460">
        <v>1642.2305999999999</v>
      </c>
      <c r="G34" s="460">
        <v>41.2523518</v>
      </c>
      <c r="H34" s="464">
        <v>729.11</v>
      </c>
      <c r="I34" s="464">
        <v>36.718199999999996</v>
      </c>
      <c r="J34" s="465">
        <f t="shared" si="0"/>
        <v>4.5341518000000036</v>
      </c>
      <c r="K34" s="460">
        <f t="shared" si="1"/>
        <v>7.5466799825000095</v>
      </c>
      <c r="L34" s="146">
        <v>0</v>
      </c>
      <c r="M34" s="146">
        <v>0</v>
      </c>
    </row>
    <row r="35" spans="1:14" x14ac:dyDescent="0.2">
      <c r="A35" s="147" t="s">
        <v>88</v>
      </c>
      <c r="B35" s="146"/>
      <c r="C35" s="462">
        <f>SUM(C13:C34)</f>
        <v>1025.70694480975</v>
      </c>
      <c r="D35" s="462">
        <f t="shared" ref="D35:M35" si="2">SUM(D13:D34)</f>
        <v>462.52</v>
      </c>
      <c r="E35" s="462">
        <f t="shared" si="2"/>
        <v>516.69782798312497</v>
      </c>
      <c r="F35" s="462">
        <f t="shared" si="2"/>
        <v>37385.806193666671</v>
      </c>
      <c r="G35" s="462">
        <f t="shared" si="2"/>
        <v>950.87967043849994</v>
      </c>
      <c r="H35" s="462">
        <f t="shared" si="2"/>
        <v>27839.922000000002</v>
      </c>
      <c r="I35" s="462">
        <f t="shared" si="2"/>
        <v>894.553</v>
      </c>
      <c r="J35" s="462">
        <f t="shared" si="2"/>
        <v>56.326670438500045</v>
      </c>
      <c r="K35" s="462">
        <f t="shared" si="2"/>
        <v>84.664827983124994</v>
      </c>
      <c r="L35" s="462">
        <f t="shared" si="2"/>
        <v>0</v>
      </c>
      <c r="M35" s="462">
        <f t="shared" si="2"/>
        <v>0</v>
      </c>
    </row>
    <row r="38" spans="1:14" ht="15.75" customHeight="1" x14ac:dyDescent="0.2">
      <c r="F38" s="848"/>
    </row>
    <row r="39" spans="1:14" ht="15.75" customHeight="1" x14ac:dyDescent="0.2">
      <c r="A39" s="698"/>
      <c r="B39" s="698"/>
      <c r="C39" s="698"/>
      <c r="D39" s="698"/>
      <c r="E39" s="698"/>
      <c r="F39" s="698"/>
      <c r="G39" s="698"/>
      <c r="H39" s="698"/>
      <c r="I39" s="698"/>
      <c r="J39" s="953" t="s">
        <v>1034</v>
      </c>
      <c r="K39" s="953"/>
      <c r="L39" s="953"/>
      <c r="M39" s="953"/>
      <c r="N39" s="953"/>
    </row>
    <row r="40" spans="1:14" ht="15.75" customHeight="1" x14ac:dyDescent="0.2">
      <c r="A40" s="698"/>
      <c r="B40" s="698"/>
      <c r="C40" s="698"/>
      <c r="D40" s="698"/>
      <c r="E40" s="698"/>
      <c r="F40" s="698"/>
      <c r="G40" s="698"/>
      <c r="H40" s="698"/>
      <c r="I40" s="698"/>
      <c r="J40" s="953"/>
      <c r="K40" s="953"/>
      <c r="L40" s="953"/>
      <c r="M40" s="953"/>
      <c r="N40" s="953"/>
    </row>
    <row r="41" spans="1:14" ht="17.25" customHeight="1" x14ac:dyDescent="0.2">
      <c r="A41" s="698"/>
      <c r="B41" s="698"/>
      <c r="C41" s="698"/>
      <c r="D41" s="698"/>
      <c r="E41" s="698"/>
      <c r="F41" s="698"/>
      <c r="G41" s="698"/>
      <c r="H41" s="698"/>
      <c r="I41" s="698"/>
      <c r="J41" s="953"/>
      <c r="K41" s="953"/>
      <c r="L41" s="953"/>
      <c r="M41" s="953"/>
      <c r="N41" s="953"/>
    </row>
    <row r="42" spans="1:14" x14ac:dyDescent="0.2">
      <c r="A42" s="15"/>
      <c r="B42" s="15"/>
      <c r="C42" s="15"/>
      <c r="D42" s="15"/>
      <c r="E42" s="15"/>
      <c r="F42" s="15"/>
      <c r="G42" s="703"/>
      <c r="H42" s="703"/>
      <c r="I42" s="703"/>
      <c r="J42" s="278"/>
      <c r="K42" s="33"/>
      <c r="L42" s="33"/>
      <c r="M42" s="33"/>
      <c r="N42" s="33"/>
    </row>
    <row r="43" spans="1:14" x14ac:dyDescent="0.2">
      <c r="A43" s="15"/>
      <c r="B43" s="16"/>
      <c r="C43" s="16"/>
      <c r="D43" s="16"/>
      <c r="E43" s="16"/>
      <c r="F43" s="16"/>
      <c r="G43" s="16"/>
      <c r="H43" s="16"/>
      <c r="I43" s="16"/>
      <c r="J43" s="278"/>
      <c r="K43" s="16"/>
      <c r="L43" s="16"/>
      <c r="M43" s="16"/>
      <c r="N43" s="16"/>
    </row>
  </sheetData>
  <mergeCells count="17">
    <mergeCell ref="A9:A11"/>
    <mergeCell ref="M9:M11"/>
    <mergeCell ref="L9:L11"/>
    <mergeCell ref="B9:B11"/>
    <mergeCell ref="J39:N41"/>
    <mergeCell ref="K1:M1"/>
    <mergeCell ref="B3:K3"/>
    <mergeCell ref="B4:K4"/>
    <mergeCell ref="C9:C11"/>
    <mergeCell ref="J9:J11"/>
    <mergeCell ref="L7:M7"/>
    <mergeCell ref="G8:M8"/>
    <mergeCell ref="F9:G10"/>
    <mergeCell ref="H9:I10"/>
    <mergeCell ref="K9:K11"/>
    <mergeCell ref="D9:D11"/>
    <mergeCell ref="E9:E11"/>
  </mergeCells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topLeftCell="A22" zoomScaleSheetLayoutView="90" workbookViewId="0">
      <selection activeCell="I39" sqref="I39:M41"/>
    </sheetView>
  </sheetViews>
  <sheetFormatPr defaultRowHeight="12.75" x14ac:dyDescent="0.2"/>
  <cols>
    <col min="1" max="1" width="5.5703125" style="16" customWidth="1"/>
    <col min="2" max="2" width="15.85546875" style="16" customWidth="1"/>
    <col min="3" max="3" width="10.5703125" style="16" customWidth="1"/>
    <col min="4" max="4" width="11.28515625" style="16" customWidth="1"/>
    <col min="5" max="5" width="8.7109375" style="16" customWidth="1"/>
    <col min="6" max="6" width="10.85546875" style="16" customWidth="1"/>
    <col min="7" max="7" width="15.85546875" style="16" customWidth="1"/>
    <col min="8" max="8" width="12.42578125" style="16" customWidth="1"/>
    <col min="9" max="9" width="12.140625" style="16" customWidth="1"/>
    <col min="10" max="10" width="9" style="16" customWidth="1"/>
    <col min="11" max="11" width="12" style="16" customWidth="1"/>
    <col min="12" max="12" width="17.28515625" style="16" customWidth="1"/>
    <col min="13" max="13" width="9.140625" style="16" hidden="1" customWidth="1"/>
    <col min="14" max="16384" width="9.140625" style="16"/>
  </cols>
  <sheetData>
    <row r="1" spans="1:19" customFormat="1" ht="15" x14ac:dyDescent="0.2">
      <c r="D1" s="33"/>
      <c r="E1" s="33"/>
      <c r="F1" s="33"/>
      <c r="G1" s="33"/>
      <c r="H1" s="33"/>
      <c r="I1" s="33"/>
      <c r="J1" s="33"/>
      <c r="K1" s="33"/>
      <c r="L1" s="1087" t="s">
        <v>434</v>
      </c>
      <c r="M1" s="1087"/>
      <c r="N1" s="1087"/>
      <c r="O1" s="39"/>
      <c r="P1" s="39"/>
    </row>
    <row r="2" spans="1:19" customFormat="1" ht="15" x14ac:dyDescent="0.2">
      <c r="A2" s="1044" t="s">
        <v>0</v>
      </c>
      <c r="B2" s="1044"/>
      <c r="C2" s="1044"/>
      <c r="D2" s="1044"/>
      <c r="E2" s="1044"/>
      <c r="F2" s="1044"/>
      <c r="G2" s="1044"/>
      <c r="H2" s="1044"/>
      <c r="I2" s="1044"/>
      <c r="J2" s="1044"/>
      <c r="K2" s="1044"/>
      <c r="L2" s="1044"/>
      <c r="M2" s="41"/>
      <c r="N2" s="41"/>
      <c r="O2" s="41"/>
      <c r="P2" s="41"/>
    </row>
    <row r="3" spans="1:19" customFormat="1" ht="20.25" x14ac:dyDescent="0.3">
      <c r="A3" s="1088" t="s">
        <v>747</v>
      </c>
      <c r="B3" s="1088"/>
      <c r="C3" s="1088"/>
      <c r="D3" s="1088"/>
      <c r="E3" s="1088"/>
      <c r="F3" s="1088"/>
      <c r="G3" s="1088"/>
      <c r="H3" s="1088"/>
      <c r="I3" s="1088"/>
      <c r="J3" s="1088"/>
      <c r="K3" s="1088"/>
      <c r="L3" s="1088"/>
      <c r="M3" s="40"/>
      <c r="N3" s="40"/>
      <c r="O3" s="40"/>
      <c r="P3" s="40"/>
    </row>
    <row r="4" spans="1:19" customFormat="1" ht="10.5" customHeight="1" x14ac:dyDescent="0.2"/>
    <row r="5" spans="1:19" ht="19.5" customHeight="1" x14ac:dyDescent="0.25">
      <c r="A5" s="1045" t="s">
        <v>815</v>
      </c>
      <c r="B5" s="1045"/>
      <c r="C5" s="1045"/>
      <c r="D5" s="1045"/>
      <c r="E5" s="1045"/>
      <c r="F5" s="1045"/>
      <c r="G5" s="1045"/>
      <c r="H5" s="1045"/>
      <c r="I5" s="1045"/>
      <c r="J5" s="1045"/>
      <c r="K5" s="1045"/>
      <c r="L5" s="1045"/>
    </row>
    <row r="6" spans="1:19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9" x14ac:dyDescent="0.2">
      <c r="A7" s="944" t="s">
        <v>159</v>
      </c>
      <c r="B7" s="944"/>
      <c r="F7" s="1086" t="s">
        <v>19</v>
      </c>
      <c r="G7" s="1086"/>
      <c r="H7" s="1086"/>
      <c r="I7" s="1086"/>
      <c r="J7" s="1086"/>
      <c r="K7" s="1086"/>
      <c r="L7" s="1086"/>
    </row>
    <row r="8" spans="1:19" x14ac:dyDescent="0.2">
      <c r="A8" s="15"/>
      <c r="F8" s="17"/>
      <c r="G8" s="101"/>
      <c r="H8" s="101"/>
      <c r="I8" s="1033" t="s">
        <v>1030</v>
      </c>
      <c r="J8" s="1033"/>
      <c r="K8" s="1033"/>
      <c r="L8" s="1033"/>
    </row>
    <row r="9" spans="1:19" s="15" customFormat="1" x14ac:dyDescent="0.2">
      <c r="A9" s="933" t="s">
        <v>2</v>
      </c>
      <c r="B9" s="933" t="s">
        <v>3</v>
      </c>
      <c r="C9" s="911" t="s">
        <v>23</v>
      </c>
      <c r="D9" s="912"/>
      <c r="E9" s="912"/>
      <c r="F9" s="912"/>
      <c r="G9" s="912"/>
      <c r="H9" s="911" t="s">
        <v>24</v>
      </c>
      <c r="I9" s="912"/>
      <c r="J9" s="912"/>
      <c r="K9" s="912"/>
      <c r="L9" s="912"/>
      <c r="R9" s="28"/>
      <c r="S9" s="29"/>
    </row>
    <row r="10" spans="1:19" s="15" customFormat="1" ht="63.75" x14ac:dyDescent="0.2">
      <c r="A10" s="933"/>
      <c r="B10" s="933"/>
      <c r="C10" s="345" t="s">
        <v>854</v>
      </c>
      <c r="D10" s="345" t="s">
        <v>829</v>
      </c>
      <c r="E10" s="5" t="s">
        <v>69</v>
      </c>
      <c r="F10" s="5" t="s">
        <v>70</v>
      </c>
      <c r="G10" s="5" t="s">
        <v>367</v>
      </c>
      <c r="H10" s="345" t="s">
        <v>854</v>
      </c>
      <c r="I10" s="345" t="s">
        <v>829</v>
      </c>
      <c r="J10" s="5" t="s">
        <v>69</v>
      </c>
      <c r="K10" s="5" t="s">
        <v>70</v>
      </c>
      <c r="L10" s="5" t="s">
        <v>368</v>
      </c>
    </row>
    <row r="11" spans="1:19" s="15" customForma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9" x14ac:dyDescent="0.2">
      <c r="A12" s="19">
        <v>1</v>
      </c>
      <c r="B12" s="430" t="s">
        <v>903</v>
      </c>
      <c r="C12" s="20"/>
      <c r="D12" s="20"/>
      <c r="E12" s="20"/>
      <c r="F12" s="20"/>
      <c r="G12" s="20"/>
      <c r="H12" s="26"/>
      <c r="I12" s="26"/>
      <c r="J12" s="26"/>
      <c r="K12" s="26"/>
      <c r="L12" s="20"/>
    </row>
    <row r="13" spans="1:19" x14ac:dyDescent="0.2">
      <c r="A13" s="19">
        <v>2</v>
      </c>
      <c r="B13" s="430" t="s">
        <v>904</v>
      </c>
      <c r="C13" s="20"/>
      <c r="D13" s="20"/>
      <c r="E13" s="20"/>
      <c r="F13" s="20"/>
      <c r="G13" s="20"/>
      <c r="H13" s="26"/>
      <c r="I13" s="26"/>
      <c r="J13" s="26"/>
      <c r="K13" s="26"/>
      <c r="L13" s="20"/>
    </row>
    <row r="14" spans="1:19" x14ac:dyDescent="0.2">
      <c r="A14" s="19">
        <v>3</v>
      </c>
      <c r="B14" s="430" t="s">
        <v>905</v>
      </c>
      <c r="C14" s="20"/>
      <c r="D14" s="20"/>
      <c r="E14" s="20"/>
      <c r="F14" s="20"/>
      <c r="G14" s="20"/>
      <c r="H14" s="26"/>
      <c r="I14" s="26"/>
      <c r="J14" s="26"/>
      <c r="K14" s="26"/>
      <c r="L14" s="20"/>
    </row>
    <row r="15" spans="1:19" x14ac:dyDescent="0.2">
      <c r="A15" s="19">
        <v>4</v>
      </c>
      <c r="B15" s="430" t="s">
        <v>906</v>
      </c>
      <c r="C15" s="20"/>
      <c r="D15" s="20"/>
      <c r="E15" s="20"/>
      <c r="F15" s="20"/>
      <c r="G15" s="20"/>
      <c r="H15" s="26"/>
      <c r="I15" s="26"/>
      <c r="J15" s="26"/>
      <c r="K15" s="26"/>
      <c r="L15" s="20"/>
    </row>
    <row r="16" spans="1:19" x14ac:dyDescent="0.2">
      <c r="A16" s="19">
        <v>5</v>
      </c>
      <c r="B16" s="430" t="s">
        <v>907</v>
      </c>
      <c r="C16" s="20"/>
      <c r="D16" s="20"/>
      <c r="E16" s="20"/>
      <c r="F16" s="20"/>
      <c r="G16" s="20"/>
      <c r="H16" s="26"/>
      <c r="I16" s="26"/>
      <c r="J16" s="26"/>
      <c r="K16" s="26"/>
      <c r="L16" s="20"/>
    </row>
    <row r="17" spans="1:12" x14ac:dyDescent="0.2">
      <c r="A17" s="19">
        <v>6</v>
      </c>
      <c r="B17" s="430" t="s">
        <v>908</v>
      </c>
      <c r="C17" s="20"/>
      <c r="D17" s="20"/>
      <c r="E17" s="20"/>
      <c r="F17" s="1077" t="s">
        <v>901</v>
      </c>
      <c r="G17" s="1078"/>
      <c r="H17" s="1078"/>
      <c r="I17" s="1078"/>
      <c r="J17" s="1078"/>
      <c r="K17" s="1079"/>
      <c r="L17" s="20"/>
    </row>
    <row r="18" spans="1:12" x14ac:dyDescent="0.2">
      <c r="A18" s="19">
        <v>7</v>
      </c>
      <c r="B18" s="430" t="s">
        <v>909</v>
      </c>
      <c r="C18" s="20"/>
      <c r="D18" s="20"/>
      <c r="E18" s="20"/>
      <c r="F18" s="1080"/>
      <c r="G18" s="928"/>
      <c r="H18" s="928"/>
      <c r="I18" s="928"/>
      <c r="J18" s="928"/>
      <c r="K18" s="1081"/>
      <c r="L18" s="20"/>
    </row>
    <row r="19" spans="1:12" x14ac:dyDescent="0.2">
      <c r="A19" s="19">
        <v>8</v>
      </c>
      <c r="B19" s="431" t="s">
        <v>910</v>
      </c>
      <c r="C19" s="20"/>
      <c r="D19" s="20"/>
      <c r="E19" s="20"/>
      <c r="F19" s="1080"/>
      <c r="G19" s="928"/>
      <c r="H19" s="928"/>
      <c r="I19" s="928"/>
      <c r="J19" s="928"/>
      <c r="K19" s="1081"/>
      <c r="L19" s="20"/>
    </row>
    <row r="20" spans="1:12" ht="14.25" x14ac:dyDescent="0.2">
      <c r="A20" s="19">
        <v>9</v>
      </c>
      <c r="B20" s="432" t="s">
        <v>911</v>
      </c>
      <c r="C20" s="20"/>
      <c r="D20" s="20"/>
      <c r="E20" s="20"/>
      <c r="F20" s="1080"/>
      <c r="G20" s="928"/>
      <c r="H20" s="928"/>
      <c r="I20" s="928"/>
      <c r="J20" s="928"/>
      <c r="K20" s="1081"/>
      <c r="L20" s="20"/>
    </row>
    <row r="21" spans="1:12" ht="14.25" x14ac:dyDescent="0.2">
      <c r="A21" s="19">
        <v>10</v>
      </c>
      <c r="B21" s="433" t="s">
        <v>912</v>
      </c>
      <c r="C21" s="20"/>
      <c r="D21" s="20"/>
      <c r="E21" s="20"/>
      <c r="F21" s="1080"/>
      <c r="G21" s="928"/>
      <c r="H21" s="928"/>
      <c r="I21" s="928"/>
      <c r="J21" s="928"/>
      <c r="K21" s="1081"/>
      <c r="L21" s="20"/>
    </row>
    <row r="22" spans="1:12" ht="14.25" x14ac:dyDescent="0.2">
      <c r="A22" s="19">
        <v>11</v>
      </c>
      <c r="B22" s="433" t="s">
        <v>913</v>
      </c>
      <c r="C22" s="20"/>
      <c r="D22" s="20"/>
      <c r="E22" s="20"/>
      <c r="F22" s="1080"/>
      <c r="G22" s="928"/>
      <c r="H22" s="928"/>
      <c r="I22" s="928"/>
      <c r="J22" s="928"/>
      <c r="K22" s="1081"/>
      <c r="L22" s="20"/>
    </row>
    <row r="23" spans="1:12" ht="14.25" x14ac:dyDescent="0.2">
      <c r="A23" s="19">
        <v>12</v>
      </c>
      <c r="B23" s="433" t="s">
        <v>914</v>
      </c>
      <c r="C23" s="20"/>
      <c r="D23" s="20"/>
      <c r="E23" s="20"/>
      <c r="F23" s="1080"/>
      <c r="G23" s="928"/>
      <c r="H23" s="928"/>
      <c r="I23" s="928"/>
      <c r="J23" s="928"/>
      <c r="K23" s="1081"/>
      <c r="L23" s="20"/>
    </row>
    <row r="24" spans="1:12" ht="14.25" x14ac:dyDescent="0.2">
      <c r="A24" s="19">
        <v>13</v>
      </c>
      <c r="B24" s="433" t="s">
        <v>915</v>
      </c>
      <c r="C24" s="20"/>
      <c r="D24" s="20"/>
      <c r="E24" s="20"/>
      <c r="F24" s="1080"/>
      <c r="G24" s="928"/>
      <c r="H24" s="928"/>
      <c r="I24" s="928"/>
      <c r="J24" s="928"/>
      <c r="K24" s="1081"/>
      <c r="L24" s="20"/>
    </row>
    <row r="25" spans="1:12" ht="15" x14ac:dyDescent="0.2">
      <c r="A25" s="19">
        <v>14</v>
      </c>
      <c r="B25" s="434" t="s">
        <v>916</v>
      </c>
      <c r="C25" s="20"/>
      <c r="D25" s="20"/>
      <c r="E25" s="20"/>
      <c r="F25" s="1080"/>
      <c r="G25" s="928"/>
      <c r="H25" s="928"/>
      <c r="I25" s="928"/>
      <c r="J25" s="928"/>
      <c r="K25" s="1081"/>
      <c r="L25" s="20"/>
    </row>
    <row r="26" spans="1:12" s="380" customFormat="1" ht="15" x14ac:dyDescent="0.2">
      <c r="A26" s="378">
        <v>15</v>
      </c>
      <c r="B26" s="434" t="s">
        <v>917</v>
      </c>
      <c r="C26" s="20"/>
      <c r="D26" s="20"/>
      <c r="E26" s="20"/>
      <c r="F26" s="1080"/>
      <c r="G26" s="928"/>
      <c r="H26" s="928"/>
      <c r="I26" s="928"/>
      <c r="J26" s="928"/>
      <c r="K26" s="1081"/>
      <c r="L26" s="20"/>
    </row>
    <row r="27" spans="1:12" s="380" customFormat="1" ht="15" x14ac:dyDescent="0.2">
      <c r="A27" s="378">
        <v>16</v>
      </c>
      <c r="B27" s="434" t="s">
        <v>918</v>
      </c>
      <c r="C27" s="20"/>
      <c r="D27" s="20"/>
      <c r="E27" s="20"/>
      <c r="F27" s="1080"/>
      <c r="G27" s="928"/>
      <c r="H27" s="928"/>
      <c r="I27" s="928"/>
      <c r="J27" s="928"/>
      <c r="K27" s="1081"/>
      <c r="L27" s="20"/>
    </row>
    <row r="28" spans="1:12" s="380" customFormat="1" ht="15" x14ac:dyDescent="0.2">
      <c r="A28" s="378">
        <v>17</v>
      </c>
      <c r="B28" s="434" t="s">
        <v>919</v>
      </c>
      <c r="C28" s="20"/>
      <c r="D28" s="20"/>
      <c r="E28" s="20"/>
      <c r="F28" s="1082"/>
      <c r="G28" s="1083"/>
      <c r="H28" s="1083"/>
      <c r="I28" s="1083"/>
      <c r="J28" s="1083"/>
      <c r="K28" s="1084"/>
      <c r="L28" s="20"/>
    </row>
    <row r="29" spans="1:12" s="380" customFormat="1" ht="15" x14ac:dyDescent="0.2">
      <c r="A29" s="378">
        <v>18</v>
      </c>
      <c r="B29" s="434" t="s">
        <v>920</v>
      </c>
      <c r="C29" s="20"/>
      <c r="D29" s="20"/>
      <c r="E29" s="20"/>
      <c r="F29" s="20"/>
      <c r="G29" s="20"/>
      <c r="H29" s="26"/>
      <c r="I29" s="26"/>
      <c r="J29" s="26"/>
      <c r="K29" s="26"/>
      <c r="L29" s="20"/>
    </row>
    <row r="30" spans="1:12" s="380" customFormat="1" ht="15" x14ac:dyDescent="0.2">
      <c r="A30" s="378">
        <v>19</v>
      </c>
      <c r="B30" s="434" t="s">
        <v>921</v>
      </c>
      <c r="C30" s="20"/>
      <c r="D30" s="20"/>
      <c r="E30" s="20"/>
      <c r="F30" s="20"/>
      <c r="G30" s="20"/>
      <c r="H30" s="26"/>
      <c r="I30" s="26"/>
      <c r="J30" s="26"/>
      <c r="K30" s="26"/>
      <c r="L30" s="20"/>
    </row>
    <row r="31" spans="1:12" s="380" customFormat="1" ht="15" x14ac:dyDescent="0.2">
      <c r="A31" s="378">
        <v>20</v>
      </c>
      <c r="B31" s="434" t="s">
        <v>922</v>
      </c>
      <c r="C31" s="20"/>
      <c r="D31" s="20"/>
      <c r="E31" s="20"/>
      <c r="F31" s="20"/>
      <c r="G31" s="20"/>
      <c r="H31" s="26"/>
      <c r="I31" s="26"/>
      <c r="J31" s="26"/>
      <c r="K31" s="26"/>
      <c r="L31" s="20"/>
    </row>
    <row r="32" spans="1:12" ht="15" x14ac:dyDescent="0.2">
      <c r="A32" s="378">
        <v>21</v>
      </c>
      <c r="B32" s="434" t="s">
        <v>923</v>
      </c>
      <c r="C32" s="20"/>
      <c r="D32" s="20"/>
      <c r="E32" s="20"/>
      <c r="F32" s="20"/>
      <c r="G32" s="20"/>
      <c r="H32" s="26"/>
      <c r="I32" s="26"/>
      <c r="J32" s="26"/>
      <c r="K32" s="26"/>
      <c r="L32" s="20"/>
    </row>
    <row r="33" spans="1:13" ht="15" x14ac:dyDescent="0.2">
      <c r="A33" s="378">
        <v>22</v>
      </c>
      <c r="B33" s="434" t="s">
        <v>924</v>
      </c>
      <c r="C33" s="20"/>
      <c r="D33" s="20"/>
      <c r="E33" s="20"/>
      <c r="F33" s="20"/>
      <c r="G33" s="20"/>
      <c r="H33" s="26"/>
      <c r="I33" s="26"/>
      <c r="J33" s="26"/>
      <c r="K33" s="26"/>
      <c r="L33" s="20"/>
    </row>
    <row r="34" spans="1:13" x14ac:dyDescent="0.2">
      <c r="A34" s="3" t="s">
        <v>18</v>
      </c>
      <c r="B34" s="20"/>
      <c r="C34" s="20"/>
      <c r="D34" s="20"/>
      <c r="E34" s="20"/>
      <c r="F34" s="20"/>
      <c r="G34" s="20"/>
      <c r="H34" s="26"/>
      <c r="I34" s="26"/>
      <c r="J34" s="26"/>
      <c r="K34" s="26"/>
      <c r="L34" s="20"/>
    </row>
    <row r="35" spans="1:13" x14ac:dyDescent="0.2">
      <c r="A35" s="22" t="s">
        <v>366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3" x14ac:dyDescent="0.2">
      <c r="A36" s="21" t="s">
        <v>365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1:13" ht="15.7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3" ht="15.75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3" ht="14.25" customHeight="1" x14ac:dyDescent="0.2">
      <c r="A39" s="698"/>
      <c r="B39" s="698"/>
      <c r="C39" s="698"/>
      <c r="D39" s="698"/>
      <c r="E39" s="698"/>
      <c r="F39" s="698"/>
      <c r="G39" s="698"/>
      <c r="H39" s="698"/>
      <c r="I39" s="953" t="s">
        <v>1034</v>
      </c>
      <c r="J39" s="953"/>
      <c r="K39" s="953"/>
      <c r="L39" s="953"/>
      <c r="M39" s="953"/>
    </row>
    <row r="40" spans="1:13" x14ac:dyDescent="0.2">
      <c r="A40" s="698"/>
      <c r="B40" s="698"/>
      <c r="C40" s="698"/>
      <c r="D40" s="698"/>
      <c r="E40" s="698"/>
      <c r="F40" s="698"/>
      <c r="G40" s="698"/>
      <c r="H40" s="698"/>
      <c r="I40" s="953"/>
      <c r="J40" s="953"/>
      <c r="K40" s="953"/>
      <c r="L40" s="953"/>
      <c r="M40" s="953"/>
    </row>
    <row r="41" spans="1:13" ht="21.75" customHeight="1" x14ac:dyDescent="0.2">
      <c r="A41" s="698"/>
      <c r="B41" s="698"/>
      <c r="C41" s="698"/>
      <c r="D41" s="698"/>
      <c r="E41" s="698"/>
      <c r="F41" s="698"/>
      <c r="G41" s="698"/>
      <c r="H41" s="698"/>
      <c r="I41" s="953"/>
      <c r="J41" s="953"/>
      <c r="K41" s="953"/>
      <c r="L41" s="953"/>
      <c r="M41" s="953"/>
    </row>
    <row r="42" spans="1:13" x14ac:dyDescent="0.2">
      <c r="A42" s="15"/>
      <c r="B42" s="15"/>
      <c r="C42" s="15"/>
      <c r="D42" s="15"/>
      <c r="E42" s="15"/>
      <c r="F42" s="15"/>
      <c r="G42" s="703"/>
      <c r="H42" s="703"/>
      <c r="I42" s="703"/>
      <c r="J42" s="33"/>
      <c r="K42" s="33"/>
      <c r="L42" s="33"/>
      <c r="M42" s="33"/>
    </row>
    <row r="43" spans="1:13" x14ac:dyDescent="0.2">
      <c r="A43" s="15"/>
    </row>
    <row r="44" spans="1:13" x14ac:dyDescent="0.2">
      <c r="A44" s="1046"/>
      <c r="B44" s="1046"/>
      <c r="C44" s="1046"/>
      <c r="D44" s="1046"/>
      <c r="E44" s="1046"/>
      <c r="F44" s="1046"/>
      <c r="G44" s="1046"/>
      <c r="H44" s="1046"/>
      <c r="I44" s="1046"/>
      <c r="J44" s="1046"/>
      <c r="K44" s="1046"/>
      <c r="L44" s="1046"/>
    </row>
  </sheetData>
  <mergeCells count="14">
    <mergeCell ref="A44:L44"/>
    <mergeCell ref="I8:L8"/>
    <mergeCell ref="A9:A10"/>
    <mergeCell ref="B9:B10"/>
    <mergeCell ref="C9:G9"/>
    <mergeCell ref="H9:L9"/>
    <mergeCell ref="F17:K28"/>
    <mergeCell ref="I39:M41"/>
    <mergeCell ref="L1:N1"/>
    <mergeCell ref="A2:L2"/>
    <mergeCell ref="A3:L3"/>
    <mergeCell ref="A5:L5"/>
    <mergeCell ref="A7:B7"/>
    <mergeCell ref="F7:L7"/>
  </mergeCells>
  <printOptions horizontalCentered="1"/>
  <pageMargins left="0.70866141732283472" right="0.70866141732283472" top="0.23622047244094491" bottom="0" header="0.31496062992125984" footer="0.31496062992125984"/>
  <pageSetup paperSize="9" scale="88" orientation="landscape" r:id="rId1"/>
  <rowBreaks count="1" manualBreakCount="1">
    <brk id="4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topLeftCell="A10" workbookViewId="0">
      <selection activeCell="K28" sqref="K28"/>
    </sheetView>
  </sheetViews>
  <sheetFormatPr defaultRowHeight="12.75" x14ac:dyDescent="0.2"/>
  <cols>
    <col min="1" max="1" width="7.42578125" style="763" customWidth="1"/>
    <col min="2" max="2" width="17.140625" style="763" customWidth="1"/>
    <col min="3" max="3" width="9.28515625" style="763" customWidth="1"/>
    <col min="4" max="4" width="12" style="763" customWidth="1"/>
    <col min="5" max="5" width="10.28515625" style="763" customWidth="1"/>
    <col min="6" max="7" width="7.28515625" style="763" customWidth="1"/>
    <col min="8" max="8" width="8.140625" style="763" customWidth="1"/>
    <col min="9" max="9" width="9.28515625" style="763" customWidth="1"/>
    <col min="10" max="10" width="10.7109375" style="763" customWidth="1"/>
    <col min="11" max="11" width="8.28515625" style="763" customWidth="1"/>
    <col min="12" max="12" width="8.7109375" style="763" customWidth="1"/>
    <col min="13" max="13" width="7.85546875" style="763" customWidth="1"/>
    <col min="14" max="14" width="9.42578125" style="763" customWidth="1"/>
    <col min="15" max="15" width="13.7109375" style="763" customWidth="1"/>
    <col min="16" max="16" width="11.85546875" style="763" customWidth="1"/>
    <col min="17" max="24" width="11.7109375" style="763" customWidth="1"/>
    <col min="25" max="26" width="9.140625" style="763"/>
    <col min="27" max="27" width="9.5703125" style="763" bestFit="1" customWidth="1"/>
    <col min="28" max="30" width="9.140625" style="763"/>
    <col min="31" max="31" width="9.5703125" style="763" bestFit="1" customWidth="1"/>
    <col min="32" max="16384" width="9.140625" style="763"/>
  </cols>
  <sheetData>
    <row r="1" spans="1:31" s="761" customFormat="1" ht="15.75" x14ac:dyDescent="0.25">
      <c r="H1" s="799"/>
      <c r="I1" s="799"/>
      <c r="J1" s="799"/>
      <c r="K1" s="799"/>
      <c r="L1" s="799"/>
      <c r="M1" s="799"/>
      <c r="N1" s="799"/>
      <c r="O1" s="799"/>
      <c r="P1" s="1109" t="s">
        <v>63</v>
      </c>
      <c r="Q1" s="1109"/>
      <c r="R1" s="823"/>
      <c r="S1" s="823"/>
      <c r="T1" s="823"/>
      <c r="U1" s="823"/>
      <c r="V1" s="823"/>
      <c r="W1" s="823"/>
      <c r="X1" s="823"/>
      <c r="Z1" s="763"/>
      <c r="AA1" s="804"/>
      <c r="AB1" s="804"/>
    </row>
    <row r="2" spans="1:31" s="761" customFormat="1" ht="15.75" x14ac:dyDescent="0.25">
      <c r="A2" s="1070" t="s">
        <v>0</v>
      </c>
      <c r="B2" s="1070"/>
      <c r="C2" s="1070"/>
      <c r="D2" s="1070"/>
      <c r="E2" s="1070"/>
      <c r="F2" s="1070"/>
      <c r="G2" s="1070"/>
      <c r="H2" s="1070"/>
      <c r="I2" s="1070"/>
      <c r="J2" s="1070"/>
      <c r="K2" s="1070"/>
      <c r="L2" s="1070"/>
      <c r="M2" s="1070"/>
      <c r="N2" s="1070"/>
      <c r="O2" s="1070"/>
      <c r="P2" s="1070"/>
      <c r="Q2" s="1070"/>
      <c r="R2" s="824"/>
      <c r="S2" s="824"/>
      <c r="T2" s="824"/>
      <c r="U2" s="824"/>
      <c r="V2" s="824"/>
      <c r="W2" s="824"/>
      <c r="X2" s="824"/>
      <c r="Y2" s="805"/>
      <c r="Z2" s="805"/>
      <c r="AA2" s="805"/>
      <c r="AB2" s="805"/>
    </row>
    <row r="3" spans="1:31" s="761" customFormat="1" ht="20.25" x14ac:dyDescent="0.3">
      <c r="A3" s="1071" t="s">
        <v>747</v>
      </c>
      <c r="B3" s="1071"/>
      <c r="C3" s="1071"/>
      <c r="D3" s="1071"/>
      <c r="E3" s="1071"/>
      <c r="F3" s="1071"/>
      <c r="G3" s="1071"/>
      <c r="H3" s="1071"/>
      <c r="I3" s="1071"/>
      <c r="J3" s="1071"/>
      <c r="K3" s="1071"/>
      <c r="L3" s="1071"/>
      <c r="M3" s="1071"/>
      <c r="N3" s="1071"/>
      <c r="O3" s="1071"/>
      <c r="P3" s="1071"/>
      <c r="Q3" s="1071"/>
      <c r="R3" s="825"/>
      <c r="S3" s="825"/>
      <c r="T3" s="825"/>
      <c r="U3" s="825"/>
      <c r="V3" s="825"/>
      <c r="W3" s="825"/>
      <c r="X3" s="825"/>
      <c r="Y3" s="806"/>
      <c r="Z3" s="806"/>
      <c r="AA3" s="806"/>
      <c r="AB3" s="806"/>
    </row>
    <row r="4" spans="1:31" s="761" customFormat="1" ht="10.5" customHeight="1" x14ac:dyDescent="0.25"/>
    <row r="5" spans="1:31" x14ac:dyDescent="0.2">
      <c r="A5" s="807"/>
      <c r="B5" s="807"/>
      <c r="C5" s="807"/>
      <c r="D5" s="807"/>
      <c r="E5" s="808"/>
      <c r="F5" s="808"/>
      <c r="G5" s="808"/>
      <c r="H5" s="808"/>
      <c r="I5" s="808"/>
      <c r="J5" s="808"/>
      <c r="K5" s="808"/>
      <c r="L5" s="808"/>
      <c r="M5" s="808"/>
      <c r="N5" s="807"/>
      <c r="O5" s="807"/>
      <c r="P5" s="808"/>
      <c r="Q5" s="767"/>
      <c r="R5" s="767"/>
      <c r="S5" s="767"/>
      <c r="T5" s="767"/>
      <c r="U5" s="767"/>
      <c r="V5" s="767"/>
      <c r="W5" s="767"/>
      <c r="X5" s="767"/>
    </row>
    <row r="6" spans="1:31" ht="18" customHeight="1" x14ac:dyDescent="0.25">
      <c r="A6" s="1072" t="s">
        <v>816</v>
      </c>
      <c r="B6" s="1072"/>
      <c r="C6" s="1072"/>
      <c r="D6" s="1072"/>
      <c r="E6" s="1072"/>
      <c r="F6" s="1072"/>
      <c r="G6" s="1072"/>
      <c r="H6" s="1072"/>
      <c r="I6" s="1072"/>
      <c r="J6" s="1072"/>
      <c r="K6" s="1072"/>
      <c r="L6" s="1072"/>
      <c r="M6" s="1072"/>
      <c r="N6" s="1072"/>
      <c r="O6" s="1072"/>
      <c r="P6" s="1072"/>
      <c r="Q6" s="1072"/>
      <c r="R6" s="849"/>
      <c r="S6" s="849"/>
      <c r="T6" s="849"/>
      <c r="U6" s="849"/>
      <c r="V6" s="849"/>
      <c r="W6" s="849"/>
      <c r="X6" s="849"/>
    </row>
    <row r="7" spans="1:31" ht="9.75" customHeight="1" x14ac:dyDescent="0.2"/>
    <row r="8" spans="1:31" ht="0.75" customHeight="1" x14ac:dyDescent="0.2"/>
    <row r="9" spans="1:31" x14ac:dyDescent="0.2">
      <c r="A9" s="1073" t="s">
        <v>159</v>
      </c>
      <c r="B9" s="1073"/>
      <c r="Q9" s="809" t="s">
        <v>21</v>
      </c>
      <c r="R9" s="809"/>
      <c r="S9" s="809"/>
      <c r="T9" s="809"/>
      <c r="U9" s="809"/>
      <c r="V9" s="809"/>
      <c r="W9" s="809"/>
      <c r="X9" s="809"/>
      <c r="Y9" s="766"/>
      <c r="Z9" s="767"/>
    </row>
    <row r="10" spans="1:31" ht="15.75" x14ac:dyDescent="0.25">
      <c r="A10" s="810"/>
      <c r="N10" s="1074" t="s">
        <v>1030</v>
      </c>
      <c r="O10" s="1074"/>
      <c r="P10" s="1074"/>
      <c r="Q10" s="1074"/>
      <c r="R10" s="827"/>
      <c r="S10" s="827"/>
      <c r="T10" s="827"/>
      <c r="U10" s="827"/>
      <c r="V10" s="827"/>
      <c r="W10" s="827"/>
      <c r="X10" s="827"/>
    </row>
    <row r="11" spans="1:31" ht="28.5" customHeight="1" x14ac:dyDescent="0.2">
      <c r="A11" s="1104" t="s">
        <v>2</v>
      </c>
      <c r="B11" s="1104" t="s">
        <v>3</v>
      </c>
      <c r="C11" s="1063" t="s">
        <v>859</v>
      </c>
      <c r="D11" s="1063"/>
      <c r="E11" s="1063"/>
      <c r="F11" s="1063" t="s">
        <v>828</v>
      </c>
      <c r="G11" s="1063"/>
      <c r="H11" s="1063"/>
      <c r="I11" s="1106" t="s">
        <v>370</v>
      </c>
      <c r="J11" s="1107"/>
      <c r="K11" s="1108"/>
      <c r="L11" s="1106" t="s">
        <v>90</v>
      </c>
      <c r="M11" s="1107"/>
      <c r="N11" s="1108"/>
      <c r="O11" s="1100" t="s">
        <v>856</v>
      </c>
      <c r="P11" s="1101"/>
      <c r="Q11" s="1102"/>
      <c r="R11" s="828"/>
      <c r="S11" s="828"/>
      <c r="T11" s="828"/>
      <c r="U11" s="828"/>
      <c r="V11" s="828"/>
      <c r="W11" s="828"/>
      <c r="X11" s="828"/>
    </row>
    <row r="12" spans="1:31" ht="39.75" customHeight="1" x14ac:dyDescent="0.2">
      <c r="A12" s="1105"/>
      <c r="B12" s="1105"/>
      <c r="C12" s="768" t="s">
        <v>109</v>
      </c>
      <c r="D12" s="768" t="s">
        <v>666</v>
      </c>
      <c r="E12" s="811" t="s">
        <v>18</v>
      </c>
      <c r="F12" s="768" t="s">
        <v>109</v>
      </c>
      <c r="G12" s="768" t="s">
        <v>667</v>
      </c>
      <c r="H12" s="811" t="s">
        <v>18</v>
      </c>
      <c r="I12" s="768" t="s">
        <v>109</v>
      </c>
      <c r="J12" s="768" t="s">
        <v>667</v>
      </c>
      <c r="K12" s="811" t="s">
        <v>18</v>
      </c>
      <c r="L12" s="768" t="s">
        <v>109</v>
      </c>
      <c r="M12" s="768" t="s">
        <v>667</v>
      </c>
      <c r="N12" s="811" t="s">
        <v>18</v>
      </c>
      <c r="O12" s="768" t="s">
        <v>229</v>
      </c>
      <c r="P12" s="768" t="s">
        <v>668</v>
      </c>
      <c r="Q12" s="768" t="s">
        <v>110</v>
      </c>
      <c r="R12" s="829"/>
      <c r="S12" s="829"/>
      <c r="T12" s="829"/>
      <c r="U12" s="829"/>
      <c r="V12" s="829"/>
      <c r="W12" s="829"/>
      <c r="X12" s="829"/>
    </row>
    <row r="13" spans="1:31" s="813" customFormat="1" x14ac:dyDescent="0.2">
      <c r="A13" s="812">
        <v>1</v>
      </c>
      <c r="B13" s="812">
        <v>2</v>
      </c>
      <c r="C13" s="812">
        <v>3</v>
      </c>
      <c r="D13" s="812">
        <v>4</v>
      </c>
      <c r="E13" s="812">
        <v>5</v>
      </c>
      <c r="F13" s="812">
        <v>6</v>
      </c>
      <c r="G13" s="812">
        <v>7</v>
      </c>
      <c r="H13" s="812">
        <v>8</v>
      </c>
      <c r="I13" s="812">
        <v>9</v>
      </c>
      <c r="J13" s="812">
        <v>10</v>
      </c>
      <c r="K13" s="812">
        <v>11</v>
      </c>
      <c r="L13" s="812">
        <v>12</v>
      </c>
      <c r="M13" s="812">
        <v>13</v>
      </c>
      <c r="N13" s="812">
        <v>14</v>
      </c>
      <c r="O13" s="812">
        <v>15</v>
      </c>
      <c r="P13" s="812">
        <v>16</v>
      </c>
      <c r="Q13" s="812">
        <v>17</v>
      </c>
      <c r="R13" s="830"/>
      <c r="S13" s="830"/>
      <c r="T13" s="830"/>
      <c r="U13" s="830"/>
      <c r="V13" s="830"/>
      <c r="W13" s="830"/>
      <c r="X13" s="830"/>
      <c r="AB13" s="813" t="s">
        <v>948</v>
      </c>
      <c r="AC13" s="813" t="s">
        <v>949</v>
      </c>
    </row>
    <row r="14" spans="1:31" ht="15" x14ac:dyDescent="0.25">
      <c r="A14" s="774">
        <v>1</v>
      </c>
      <c r="B14" s="742" t="s">
        <v>903</v>
      </c>
      <c r="C14" s="814">
        <v>196.02847759999997</v>
      </c>
      <c r="D14" s="814">
        <v>130.44274160000001</v>
      </c>
      <c r="E14" s="814">
        <f>SUM(C14:D14)</f>
        <v>326.47121919999995</v>
      </c>
      <c r="F14" s="766">
        <v>76.45</v>
      </c>
      <c r="G14" s="766">
        <v>13.55</v>
      </c>
      <c r="H14" s="814">
        <f>SUM(F14:G14)</f>
        <v>90</v>
      </c>
      <c r="I14" s="815">
        <f>C14-F14</f>
        <v>119.57847759999997</v>
      </c>
      <c r="J14" s="815">
        <f>D14-G14</f>
        <v>116.89274160000001</v>
      </c>
      <c r="K14" s="814">
        <f>SUM(I14:J14)</f>
        <v>236.47121919999998</v>
      </c>
      <c r="L14" s="816">
        <v>185.09965320000001</v>
      </c>
      <c r="M14" s="815">
        <v>123.17040120000001</v>
      </c>
      <c r="N14" s="814">
        <f>SUM(L14:M14)</f>
        <v>308.27005440000005</v>
      </c>
      <c r="O14" s="814">
        <f>F14+I14-L14</f>
        <v>10.928824399999968</v>
      </c>
      <c r="P14" s="814">
        <f>G14+J14-M14</f>
        <v>7.2723403999999903</v>
      </c>
      <c r="Q14" s="814">
        <f>H14+K14-N14</f>
        <v>18.201164799999901</v>
      </c>
      <c r="R14" s="850"/>
      <c r="S14" s="850"/>
      <c r="T14" s="850"/>
      <c r="U14" s="850"/>
      <c r="V14" s="850"/>
      <c r="W14" s="850"/>
      <c r="X14" s="850"/>
      <c r="Z14" s="781">
        <v>29866</v>
      </c>
      <c r="AA14" s="817">
        <f>Z14*244*4.48/100000</f>
        <v>326.47121920000001</v>
      </c>
      <c r="AB14" s="817">
        <f>AA14*60/100</f>
        <v>195.88273152000002</v>
      </c>
      <c r="AC14" s="817">
        <f>AA14*40/100</f>
        <v>130.58848767999999</v>
      </c>
      <c r="AD14" s="817">
        <f>Z14*244*2.69/100000</f>
        <v>196.02847759999997</v>
      </c>
      <c r="AE14" s="817">
        <f>Z14*1.79*244/100000</f>
        <v>130.44274160000001</v>
      </c>
    </row>
    <row r="15" spans="1:31" ht="15" x14ac:dyDescent="0.25">
      <c r="A15" s="774">
        <v>2</v>
      </c>
      <c r="B15" s="742" t="s">
        <v>904</v>
      </c>
      <c r="C15" s="814">
        <v>238.3833884</v>
      </c>
      <c r="D15" s="814">
        <v>158.62686440000002</v>
      </c>
      <c r="E15" s="814">
        <f t="shared" ref="E15:E35" si="0">SUM(C15:D15)</f>
        <v>397.01025279999999</v>
      </c>
      <c r="F15" s="766">
        <v>76.45</v>
      </c>
      <c r="G15" s="766">
        <v>13.55</v>
      </c>
      <c r="H15" s="814">
        <f t="shared" ref="H15:H35" si="1">SUM(F15:G15)</f>
        <v>90</v>
      </c>
      <c r="I15" s="815">
        <f t="shared" ref="I15:I35" si="2">C15-F15</f>
        <v>161.93338840000001</v>
      </c>
      <c r="J15" s="815">
        <f t="shared" ref="J15:J35" si="3">D15-G15</f>
        <v>145.07686440000001</v>
      </c>
      <c r="K15" s="814">
        <f t="shared" ref="K15:K35" si="4">SUM(I15:J15)</f>
        <v>307.01025279999999</v>
      </c>
      <c r="L15" s="816">
        <v>196.0633938</v>
      </c>
      <c r="M15" s="815">
        <v>130.4659758</v>
      </c>
      <c r="N15" s="814">
        <f t="shared" ref="N15:N35" si="5">SUM(L15:M15)</f>
        <v>326.5293696</v>
      </c>
      <c r="O15" s="814">
        <f t="shared" ref="O15:Q35" si="6">F15+I15-L15</f>
        <v>42.319994600000001</v>
      </c>
      <c r="P15" s="814">
        <f t="shared" si="6"/>
        <v>28.160888600000021</v>
      </c>
      <c r="Q15" s="814">
        <f t="shared" si="6"/>
        <v>70.480883199999994</v>
      </c>
      <c r="R15" s="850"/>
      <c r="S15" s="850"/>
      <c r="T15" s="850"/>
      <c r="U15" s="850"/>
      <c r="V15" s="850"/>
      <c r="W15" s="850"/>
      <c r="X15" s="850"/>
      <c r="Z15" s="781">
        <v>36319</v>
      </c>
      <c r="AA15" s="817">
        <f t="shared" ref="AA15:AA35" si="7">Z15*244*4.48/100000</f>
        <v>397.01025279999999</v>
      </c>
      <c r="AB15" s="817">
        <f t="shared" ref="AB15:AB35" si="8">AA15*60/100</f>
        <v>238.20615168</v>
      </c>
      <c r="AC15" s="817">
        <f t="shared" ref="AC15:AC35" si="9">AA15*40/100</f>
        <v>158.80410111999998</v>
      </c>
      <c r="AD15" s="817">
        <f t="shared" ref="AD15:AD35" si="10">Z15*244*2.69/100000</f>
        <v>238.3833884</v>
      </c>
      <c r="AE15" s="817">
        <f t="shared" ref="AE15:AE35" si="11">Z15*1.79*244/100000</f>
        <v>158.62686440000002</v>
      </c>
    </row>
    <row r="16" spans="1:31" ht="15" x14ac:dyDescent="0.25">
      <c r="A16" s="774">
        <v>3</v>
      </c>
      <c r="B16" s="742" t="s">
        <v>905</v>
      </c>
      <c r="C16" s="814">
        <v>89.586576400000013</v>
      </c>
      <c r="D16" s="814">
        <v>59.613372400000003</v>
      </c>
      <c r="E16" s="814">
        <f t="shared" si="0"/>
        <v>149.19994880000002</v>
      </c>
      <c r="F16" s="766">
        <v>0</v>
      </c>
      <c r="G16" s="766">
        <v>0</v>
      </c>
      <c r="H16" s="814">
        <f t="shared" si="1"/>
        <v>0</v>
      </c>
      <c r="I16" s="815">
        <f t="shared" si="2"/>
        <v>89.586576400000013</v>
      </c>
      <c r="J16" s="815">
        <f t="shared" si="3"/>
        <v>59.613372400000003</v>
      </c>
      <c r="K16" s="814">
        <f t="shared" si="4"/>
        <v>149.19994880000002</v>
      </c>
      <c r="L16" s="816">
        <v>63.451612400000002</v>
      </c>
      <c r="M16" s="815">
        <v>42.222448399999998</v>
      </c>
      <c r="N16" s="814">
        <f t="shared" si="5"/>
        <v>105.67406080000001</v>
      </c>
      <c r="O16" s="814">
        <f t="shared" si="6"/>
        <v>26.134964000000011</v>
      </c>
      <c r="P16" s="814">
        <f t="shared" si="6"/>
        <v>17.390924000000005</v>
      </c>
      <c r="Q16" s="814">
        <f t="shared" si="6"/>
        <v>43.525888000000009</v>
      </c>
      <c r="R16" s="850"/>
      <c r="S16" s="850"/>
      <c r="T16" s="850"/>
      <c r="U16" s="850"/>
      <c r="V16" s="850"/>
      <c r="W16" s="850"/>
      <c r="X16" s="850"/>
      <c r="Z16" s="781">
        <v>13649</v>
      </c>
      <c r="AA16" s="817">
        <f t="shared" si="7"/>
        <v>149.19994880000002</v>
      </c>
      <c r="AB16" s="817">
        <f t="shared" si="8"/>
        <v>89.519969279999998</v>
      </c>
      <c r="AC16" s="817">
        <f t="shared" si="9"/>
        <v>59.679979520000003</v>
      </c>
      <c r="AD16" s="817">
        <f t="shared" si="10"/>
        <v>89.586576400000013</v>
      </c>
      <c r="AE16" s="817">
        <f t="shared" si="11"/>
        <v>59.613372400000003</v>
      </c>
    </row>
    <row r="17" spans="1:31" ht="15" x14ac:dyDescent="0.25">
      <c r="A17" s="774">
        <v>4</v>
      </c>
      <c r="B17" s="742" t="s">
        <v>906</v>
      </c>
      <c r="C17" s="814">
        <v>243.19037760166668</v>
      </c>
      <c r="D17" s="814">
        <v>161.82556725166668</v>
      </c>
      <c r="E17" s="814">
        <f t="shared" si="0"/>
        <v>405.01594485333339</v>
      </c>
      <c r="F17" s="766">
        <v>84.95</v>
      </c>
      <c r="G17" s="766">
        <v>15.05</v>
      </c>
      <c r="H17" s="814">
        <v>100</v>
      </c>
      <c r="I17" s="815">
        <f t="shared" si="2"/>
        <v>158.24037760166669</v>
      </c>
      <c r="J17" s="815">
        <f t="shared" si="3"/>
        <v>146.77556725166667</v>
      </c>
      <c r="K17" s="814">
        <f t="shared" si="4"/>
        <v>305.01594485333339</v>
      </c>
      <c r="L17" s="816">
        <v>268.37080900000001</v>
      </c>
      <c r="M17" s="815">
        <v>178.58131899999998</v>
      </c>
      <c r="N17" s="814">
        <f t="shared" si="5"/>
        <v>446.95212800000002</v>
      </c>
      <c r="O17" s="814">
        <f t="shared" si="6"/>
        <v>-25.180431398333326</v>
      </c>
      <c r="P17" s="814">
        <f t="shared" si="6"/>
        <v>-16.755751748333296</v>
      </c>
      <c r="Q17" s="814">
        <f t="shared" si="6"/>
        <v>-41.936183146666622</v>
      </c>
      <c r="R17" s="850"/>
      <c r="S17" s="850"/>
      <c r="T17" s="850"/>
      <c r="U17" s="850"/>
      <c r="V17" s="850"/>
      <c r="W17" s="850"/>
      <c r="X17" s="850"/>
      <c r="Z17" s="781">
        <v>37051.370833333334</v>
      </c>
      <c r="AA17" s="817">
        <f t="shared" si="7"/>
        <v>405.01594485333339</v>
      </c>
      <c r="AB17" s="817">
        <f t="shared" si="8"/>
        <v>243.00956691200005</v>
      </c>
      <c r="AC17" s="817">
        <f t="shared" si="9"/>
        <v>162.00637794133337</v>
      </c>
      <c r="AD17" s="817">
        <f t="shared" si="10"/>
        <v>243.19037760166668</v>
      </c>
      <c r="AE17" s="817">
        <f t="shared" si="11"/>
        <v>161.82556725166668</v>
      </c>
    </row>
    <row r="18" spans="1:31" ht="15" x14ac:dyDescent="0.25">
      <c r="A18" s="774">
        <v>5</v>
      </c>
      <c r="B18" s="742" t="s">
        <v>907</v>
      </c>
      <c r="C18" s="814">
        <v>262.18190806666667</v>
      </c>
      <c r="D18" s="814">
        <v>174.4630540666667</v>
      </c>
      <c r="E18" s="814">
        <f t="shared" si="0"/>
        <v>436.64496213333337</v>
      </c>
      <c r="F18" s="766">
        <v>76.69</v>
      </c>
      <c r="G18" s="766">
        <v>13.59</v>
      </c>
      <c r="H18" s="814">
        <f t="shared" si="1"/>
        <v>90.28</v>
      </c>
      <c r="I18" s="815">
        <f t="shared" si="2"/>
        <v>185.49190806666667</v>
      </c>
      <c r="J18" s="815">
        <f t="shared" si="3"/>
        <v>160.8730540666667</v>
      </c>
      <c r="K18" s="814">
        <f t="shared" si="4"/>
        <v>346.36496213333339</v>
      </c>
      <c r="L18" s="816">
        <v>245.0413805</v>
      </c>
      <c r="M18" s="815">
        <v>163.0572755</v>
      </c>
      <c r="N18" s="814">
        <f t="shared" si="5"/>
        <v>408.09865600000001</v>
      </c>
      <c r="O18" s="814">
        <f t="shared" si="6"/>
        <v>17.140527566666663</v>
      </c>
      <c r="P18" s="814">
        <f t="shared" si="6"/>
        <v>11.405778566666697</v>
      </c>
      <c r="Q18" s="814">
        <f t="shared" si="6"/>
        <v>28.54630613333336</v>
      </c>
      <c r="R18" s="850"/>
      <c r="S18" s="850"/>
      <c r="T18" s="850"/>
      <c r="U18" s="850"/>
      <c r="V18" s="850"/>
      <c r="W18" s="850"/>
      <c r="X18" s="850"/>
      <c r="Z18" s="781">
        <v>39944.833333333336</v>
      </c>
      <c r="AA18" s="817">
        <f t="shared" si="7"/>
        <v>436.64496213333337</v>
      </c>
      <c r="AB18" s="817">
        <f t="shared" si="8"/>
        <v>261.98697728000002</v>
      </c>
      <c r="AC18" s="817">
        <f t="shared" si="9"/>
        <v>174.65798485333332</v>
      </c>
      <c r="AD18" s="817">
        <f t="shared" si="10"/>
        <v>262.18190806666667</v>
      </c>
      <c r="AE18" s="817">
        <f t="shared" si="11"/>
        <v>174.4630540666667</v>
      </c>
    </row>
    <row r="19" spans="1:31" ht="15" x14ac:dyDescent="0.25">
      <c r="A19" s="774">
        <v>6</v>
      </c>
      <c r="B19" s="742" t="s">
        <v>908</v>
      </c>
      <c r="C19" s="814">
        <v>305.36692282833332</v>
      </c>
      <c r="D19" s="814">
        <v>203.19955087833333</v>
      </c>
      <c r="E19" s="814">
        <f t="shared" si="0"/>
        <v>508.56647370666667</v>
      </c>
      <c r="F19" s="766">
        <v>84.95</v>
      </c>
      <c r="G19" s="766">
        <v>15.05</v>
      </c>
      <c r="H19" s="814">
        <f t="shared" si="1"/>
        <v>100</v>
      </c>
      <c r="I19" s="815">
        <f t="shared" si="2"/>
        <v>220.41692282833333</v>
      </c>
      <c r="J19" s="815">
        <f t="shared" si="3"/>
        <v>188.14955087833332</v>
      </c>
      <c r="K19" s="814">
        <f t="shared" si="4"/>
        <v>408.56647370666667</v>
      </c>
      <c r="L19" s="816">
        <v>278.49629179999999</v>
      </c>
      <c r="M19" s="815">
        <v>185.31909379999999</v>
      </c>
      <c r="N19" s="814">
        <f t="shared" si="5"/>
        <v>463.81538560000001</v>
      </c>
      <c r="O19" s="814">
        <f t="shared" si="6"/>
        <v>26.870631028333321</v>
      </c>
      <c r="P19" s="814">
        <f t="shared" si="6"/>
        <v>17.880457078333336</v>
      </c>
      <c r="Q19" s="814">
        <f t="shared" si="6"/>
        <v>44.751088106666657</v>
      </c>
      <c r="R19" s="850"/>
      <c r="S19" s="850"/>
      <c r="T19" s="850"/>
      <c r="U19" s="850"/>
      <c r="V19" s="850"/>
      <c r="W19" s="850"/>
      <c r="X19" s="850"/>
      <c r="Z19" s="781">
        <v>46524.304166666669</v>
      </c>
      <c r="AA19" s="817">
        <f t="shared" si="7"/>
        <v>508.56647370666673</v>
      </c>
      <c r="AB19" s="817">
        <f t="shared" si="8"/>
        <v>305.13988422400007</v>
      </c>
      <c r="AC19" s="817">
        <f t="shared" si="9"/>
        <v>203.42658948266669</v>
      </c>
      <c r="AD19" s="817">
        <f t="shared" si="10"/>
        <v>305.36692282833332</v>
      </c>
      <c r="AE19" s="817">
        <f t="shared" si="11"/>
        <v>203.19955087833333</v>
      </c>
    </row>
    <row r="20" spans="1:31" ht="15" x14ac:dyDescent="0.25">
      <c r="A20" s="774">
        <v>7</v>
      </c>
      <c r="B20" s="742" t="s">
        <v>909</v>
      </c>
      <c r="C20" s="814">
        <v>298.50700910633327</v>
      </c>
      <c r="D20" s="814">
        <v>198.63477557633334</v>
      </c>
      <c r="E20" s="814">
        <f t="shared" si="0"/>
        <v>497.14178468266664</v>
      </c>
      <c r="F20" s="766">
        <v>61.16</v>
      </c>
      <c r="G20" s="766">
        <v>10.84</v>
      </c>
      <c r="H20" s="814">
        <f t="shared" si="1"/>
        <v>72</v>
      </c>
      <c r="I20" s="815">
        <f t="shared" si="2"/>
        <v>237.34700910633327</v>
      </c>
      <c r="J20" s="815">
        <f t="shared" si="3"/>
        <v>187.79477557633334</v>
      </c>
      <c r="K20" s="814">
        <f t="shared" si="4"/>
        <v>425.14178468266664</v>
      </c>
      <c r="L20" s="816">
        <v>283.0880411</v>
      </c>
      <c r="M20" s="815">
        <v>188.37457010000003</v>
      </c>
      <c r="N20" s="814">
        <f t="shared" si="5"/>
        <v>471.46261120000003</v>
      </c>
      <c r="O20" s="814">
        <f t="shared" si="6"/>
        <v>15.418968006333273</v>
      </c>
      <c r="P20" s="814">
        <f t="shared" si="6"/>
        <v>10.260205476333311</v>
      </c>
      <c r="Q20" s="814">
        <f t="shared" si="6"/>
        <v>25.679173482666613</v>
      </c>
      <c r="R20" s="850"/>
      <c r="S20" s="850"/>
      <c r="T20" s="850"/>
      <c r="U20" s="850"/>
      <c r="V20" s="850"/>
      <c r="W20" s="850"/>
      <c r="X20" s="850"/>
      <c r="Z20" s="781">
        <v>45479.159166666665</v>
      </c>
      <c r="AA20" s="817">
        <f t="shared" si="7"/>
        <v>497.14178468266664</v>
      </c>
      <c r="AB20" s="817">
        <f t="shared" si="8"/>
        <v>298.28507080960003</v>
      </c>
      <c r="AC20" s="817">
        <f t="shared" si="9"/>
        <v>198.85671387306667</v>
      </c>
      <c r="AD20" s="817">
        <f t="shared" si="10"/>
        <v>298.50700910633327</v>
      </c>
      <c r="AE20" s="817">
        <f t="shared" si="11"/>
        <v>198.63477557633334</v>
      </c>
    </row>
    <row r="21" spans="1:31" ht="15" x14ac:dyDescent="0.25">
      <c r="A21" s="774">
        <v>8</v>
      </c>
      <c r="B21" s="749" t="s">
        <v>910</v>
      </c>
      <c r="C21" s="814">
        <v>105.48361560000001</v>
      </c>
      <c r="D21" s="814">
        <v>70.191699599999993</v>
      </c>
      <c r="E21" s="814">
        <f t="shared" si="0"/>
        <v>175.6753152</v>
      </c>
      <c r="F21" s="766">
        <v>44.17</v>
      </c>
      <c r="G21" s="766">
        <v>7.83</v>
      </c>
      <c r="H21" s="814">
        <f t="shared" si="1"/>
        <v>52</v>
      </c>
      <c r="I21" s="815">
        <f t="shared" si="2"/>
        <v>61.313615600000006</v>
      </c>
      <c r="J21" s="815">
        <f t="shared" si="3"/>
        <v>62.361699599999994</v>
      </c>
      <c r="K21" s="814">
        <f t="shared" si="4"/>
        <v>123.6753152</v>
      </c>
      <c r="L21" s="816">
        <v>97.616979599999993</v>
      </c>
      <c r="M21" s="815">
        <v>64.957023599999999</v>
      </c>
      <c r="N21" s="814">
        <f t="shared" si="5"/>
        <v>162.57400319999999</v>
      </c>
      <c r="O21" s="814">
        <f t="shared" si="6"/>
        <v>7.866636000000014</v>
      </c>
      <c r="P21" s="814">
        <f t="shared" si="6"/>
        <v>5.2346759999999932</v>
      </c>
      <c r="Q21" s="814">
        <f t="shared" si="6"/>
        <v>13.101312000000007</v>
      </c>
      <c r="R21" s="850"/>
      <c r="S21" s="850"/>
      <c r="T21" s="850"/>
      <c r="U21" s="850"/>
      <c r="V21" s="850"/>
      <c r="W21" s="850"/>
      <c r="X21" s="850"/>
      <c r="Z21" s="781">
        <v>16071</v>
      </c>
      <c r="AA21" s="817">
        <f t="shared" si="7"/>
        <v>175.67531520000003</v>
      </c>
      <c r="AB21" s="817">
        <f t="shared" si="8"/>
        <v>105.40518912000002</v>
      </c>
      <c r="AC21" s="817">
        <f t="shared" si="9"/>
        <v>70.270126080000011</v>
      </c>
      <c r="AD21" s="817">
        <f t="shared" si="10"/>
        <v>105.48361560000001</v>
      </c>
      <c r="AE21" s="817">
        <f t="shared" si="11"/>
        <v>70.191699599999993</v>
      </c>
    </row>
    <row r="22" spans="1:31" ht="15" x14ac:dyDescent="0.25">
      <c r="A22" s="774">
        <v>9</v>
      </c>
      <c r="B22" s="750" t="s">
        <v>911</v>
      </c>
      <c r="C22" s="814">
        <v>265.59700384333337</v>
      </c>
      <c r="D22" s="814">
        <v>176.73555274333336</v>
      </c>
      <c r="E22" s="814">
        <f t="shared" si="0"/>
        <v>442.33255658666673</v>
      </c>
      <c r="F22" s="766">
        <v>84.95</v>
      </c>
      <c r="G22" s="766">
        <v>15.05</v>
      </c>
      <c r="H22" s="814">
        <f t="shared" si="1"/>
        <v>100</v>
      </c>
      <c r="I22" s="815">
        <f t="shared" si="2"/>
        <v>180.64700384333338</v>
      </c>
      <c r="J22" s="815">
        <f t="shared" si="3"/>
        <v>161.68555274333335</v>
      </c>
      <c r="K22" s="814">
        <f t="shared" si="4"/>
        <v>342.33255658666673</v>
      </c>
      <c r="L22" s="816">
        <v>257.89514199999996</v>
      </c>
      <c r="M22" s="815">
        <v>171.610522</v>
      </c>
      <c r="N22" s="814">
        <f t="shared" si="5"/>
        <v>429.50566399999997</v>
      </c>
      <c r="O22" s="814">
        <f t="shared" si="6"/>
        <v>7.7018618433334041</v>
      </c>
      <c r="P22" s="814">
        <f t="shared" si="6"/>
        <v>5.1250307433333546</v>
      </c>
      <c r="Q22" s="814">
        <f t="shared" si="6"/>
        <v>12.826892586666759</v>
      </c>
      <c r="R22" s="850"/>
      <c r="S22" s="850"/>
      <c r="T22" s="850"/>
      <c r="U22" s="850"/>
      <c r="V22" s="850"/>
      <c r="W22" s="850"/>
      <c r="X22" s="850"/>
      <c r="Z22" s="781">
        <v>40465.14166666667</v>
      </c>
      <c r="AA22" s="817">
        <f t="shared" si="7"/>
        <v>442.33255658666678</v>
      </c>
      <c r="AB22" s="817">
        <f t="shared" si="8"/>
        <v>265.39953395200007</v>
      </c>
      <c r="AC22" s="817">
        <f t="shared" si="9"/>
        <v>176.93302263466671</v>
      </c>
      <c r="AD22" s="817">
        <f t="shared" si="10"/>
        <v>265.59700384333337</v>
      </c>
      <c r="AE22" s="817">
        <f t="shared" si="11"/>
        <v>176.73555274333336</v>
      </c>
    </row>
    <row r="23" spans="1:31" ht="15" x14ac:dyDescent="0.25">
      <c r="A23" s="774">
        <v>10</v>
      </c>
      <c r="B23" s="751" t="s">
        <v>912</v>
      </c>
      <c r="C23" s="814">
        <v>193.75052552333332</v>
      </c>
      <c r="D23" s="814">
        <v>128.92692962333334</v>
      </c>
      <c r="E23" s="814">
        <f t="shared" si="0"/>
        <v>322.67745514666666</v>
      </c>
      <c r="F23" s="766">
        <v>76.459999999999994</v>
      </c>
      <c r="G23" s="766">
        <v>13.54</v>
      </c>
      <c r="H23" s="814">
        <f t="shared" si="1"/>
        <v>90</v>
      </c>
      <c r="I23" s="815">
        <f t="shared" si="2"/>
        <v>117.29052552333333</v>
      </c>
      <c r="J23" s="815">
        <f t="shared" si="3"/>
        <v>115.38692962333334</v>
      </c>
      <c r="K23" s="814">
        <f t="shared" si="4"/>
        <v>232.67745514666666</v>
      </c>
      <c r="L23" s="816">
        <v>259.83245310000001</v>
      </c>
      <c r="M23" s="815">
        <v>172.8996621</v>
      </c>
      <c r="N23" s="814">
        <f t="shared" si="5"/>
        <v>432.73211520000001</v>
      </c>
      <c r="O23" s="814">
        <f t="shared" si="6"/>
        <v>-66.081927576666686</v>
      </c>
      <c r="P23" s="814">
        <f t="shared" si="6"/>
        <v>-43.972732476666664</v>
      </c>
      <c r="Q23" s="814">
        <f t="shared" si="6"/>
        <v>-110.05466005333335</v>
      </c>
      <c r="R23" s="850"/>
      <c r="S23" s="850"/>
      <c r="T23" s="850"/>
      <c r="U23" s="850"/>
      <c r="V23" s="850"/>
      <c r="W23" s="850"/>
      <c r="X23" s="850"/>
      <c r="Z23" s="781">
        <v>29518.941666666666</v>
      </c>
      <c r="AA23" s="817">
        <f t="shared" si="7"/>
        <v>322.67745514666672</v>
      </c>
      <c r="AB23" s="817">
        <f t="shared" si="8"/>
        <v>193.60647308800003</v>
      </c>
      <c r="AC23" s="817">
        <f t="shared" si="9"/>
        <v>129.07098205866669</v>
      </c>
      <c r="AD23" s="817">
        <f t="shared" si="10"/>
        <v>193.75052552333332</v>
      </c>
      <c r="AE23" s="817">
        <f t="shared" si="11"/>
        <v>128.92692962333334</v>
      </c>
    </row>
    <row r="24" spans="1:31" ht="15" x14ac:dyDescent="0.25">
      <c r="A24" s="774">
        <v>11</v>
      </c>
      <c r="B24" s="751" t="s">
        <v>913</v>
      </c>
      <c r="C24" s="814">
        <v>309.93319200000002</v>
      </c>
      <c r="D24" s="814">
        <v>206.23807199999999</v>
      </c>
      <c r="E24" s="814">
        <f t="shared" si="0"/>
        <v>516.17126400000006</v>
      </c>
      <c r="F24" s="766">
        <v>76.459999999999994</v>
      </c>
      <c r="G24" s="766">
        <v>13.54</v>
      </c>
      <c r="H24" s="814">
        <f t="shared" si="1"/>
        <v>90</v>
      </c>
      <c r="I24" s="815">
        <f t="shared" si="2"/>
        <v>233.47319200000004</v>
      </c>
      <c r="J24" s="815">
        <f t="shared" si="3"/>
        <v>192.698072</v>
      </c>
      <c r="K24" s="814">
        <f t="shared" si="4"/>
        <v>426.17126400000006</v>
      </c>
      <c r="L24" s="816">
        <v>311.8841683</v>
      </c>
      <c r="M24" s="815">
        <v>207.53630530000001</v>
      </c>
      <c r="N24" s="814">
        <f t="shared" si="5"/>
        <v>519.42047360000004</v>
      </c>
      <c r="O24" s="814">
        <f t="shared" si="6"/>
        <v>-1.9509762999999793</v>
      </c>
      <c r="P24" s="814">
        <f t="shared" si="6"/>
        <v>-1.298233300000021</v>
      </c>
      <c r="Q24" s="814">
        <f t="shared" si="6"/>
        <v>-3.2492095999999719</v>
      </c>
      <c r="R24" s="850"/>
      <c r="S24" s="850"/>
      <c r="T24" s="850"/>
      <c r="U24" s="850"/>
      <c r="V24" s="850"/>
      <c r="W24" s="850"/>
      <c r="X24" s="850"/>
      <c r="Z24" s="781">
        <v>47220</v>
      </c>
      <c r="AA24" s="817">
        <f t="shared" si="7"/>
        <v>516.17126400000006</v>
      </c>
      <c r="AB24" s="817">
        <f t="shared" si="8"/>
        <v>309.70275839999999</v>
      </c>
      <c r="AC24" s="817">
        <f t="shared" si="9"/>
        <v>206.46850560000001</v>
      </c>
      <c r="AD24" s="817">
        <f t="shared" si="10"/>
        <v>309.93319200000002</v>
      </c>
      <c r="AE24" s="817">
        <f t="shared" si="11"/>
        <v>206.23807199999999</v>
      </c>
    </row>
    <row r="25" spans="1:31" ht="15" x14ac:dyDescent="0.25">
      <c r="A25" s="774">
        <v>12</v>
      </c>
      <c r="B25" s="751" t="s">
        <v>914</v>
      </c>
      <c r="C25" s="814">
        <v>169.59727062499999</v>
      </c>
      <c r="D25" s="814">
        <v>112.85468937500001</v>
      </c>
      <c r="E25" s="814">
        <f t="shared" si="0"/>
        <v>282.45195999999999</v>
      </c>
      <c r="F25" s="766">
        <v>56.46</v>
      </c>
      <c r="G25" s="766">
        <v>13.54</v>
      </c>
      <c r="H25" s="814">
        <f t="shared" si="1"/>
        <v>70</v>
      </c>
      <c r="I25" s="815">
        <f t="shared" si="2"/>
        <v>113.13727062499999</v>
      </c>
      <c r="J25" s="815">
        <f t="shared" si="3"/>
        <v>99.314689375</v>
      </c>
      <c r="K25" s="814">
        <f t="shared" si="4"/>
        <v>212.45195999999999</v>
      </c>
      <c r="L25" s="816">
        <v>185.6517757</v>
      </c>
      <c r="M25" s="815">
        <v>123.53779870000001</v>
      </c>
      <c r="N25" s="814">
        <f t="shared" si="5"/>
        <v>309.18957440000003</v>
      </c>
      <c r="O25" s="814">
        <f t="shared" si="6"/>
        <v>-16.054505075000009</v>
      </c>
      <c r="P25" s="814">
        <f t="shared" si="6"/>
        <v>-10.683109325000018</v>
      </c>
      <c r="Q25" s="814">
        <f t="shared" si="6"/>
        <v>-26.737614400000041</v>
      </c>
      <c r="R25" s="850"/>
      <c r="S25" s="850"/>
      <c r="T25" s="850"/>
      <c r="U25" s="850"/>
      <c r="V25" s="850"/>
      <c r="W25" s="850"/>
      <c r="X25" s="850"/>
      <c r="Z25" s="781">
        <v>25839.0625</v>
      </c>
      <c r="AA25" s="817">
        <f t="shared" si="7"/>
        <v>282.45196000000004</v>
      </c>
      <c r="AB25" s="817">
        <f t="shared" si="8"/>
        <v>169.47117600000001</v>
      </c>
      <c r="AC25" s="817">
        <f t="shared" si="9"/>
        <v>112.98078400000003</v>
      </c>
      <c r="AD25" s="817">
        <f t="shared" si="10"/>
        <v>169.59727062499999</v>
      </c>
      <c r="AE25" s="817">
        <f t="shared" si="11"/>
        <v>112.85468937500001</v>
      </c>
    </row>
    <row r="26" spans="1:31" ht="15" x14ac:dyDescent="0.25">
      <c r="A26" s="774">
        <v>13</v>
      </c>
      <c r="B26" s="751" t="s">
        <v>915</v>
      </c>
      <c r="C26" s="814">
        <v>180.61058120000001</v>
      </c>
      <c r="D26" s="814">
        <v>120.18324920000001</v>
      </c>
      <c r="E26" s="814">
        <f t="shared" si="0"/>
        <v>300.79383040000005</v>
      </c>
      <c r="F26" s="766">
        <v>40.64</v>
      </c>
      <c r="G26" s="766">
        <v>13.54</v>
      </c>
      <c r="H26" s="814">
        <f t="shared" si="1"/>
        <v>54.18</v>
      </c>
      <c r="I26" s="815">
        <f t="shared" si="2"/>
        <v>139.97058120000003</v>
      </c>
      <c r="J26" s="815">
        <f t="shared" si="3"/>
        <v>106.64324920000001</v>
      </c>
      <c r="K26" s="814">
        <f t="shared" si="4"/>
        <v>246.61383040000004</v>
      </c>
      <c r="L26" s="816">
        <v>127.4743656</v>
      </c>
      <c r="M26" s="815">
        <v>84.824949600000011</v>
      </c>
      <c r="N26" s="814">
        <f t="shared" si="5"/>
        <v>212.29931520000002</v>
      </c>
      <c r="O26" s="814">
        <f t="shared" si="6"/>
        <v>53.136215600000014</v>
      </c>
      <c r="P26" s="814">
        <f t="shared" si="6"/>
        <v>35.358299599999995</v>
      </c>
      <c r="Q26" s="814">
        <f t="shared" si="6"/>
        <v>88.494515200000023</v>
      </c>
      <c r="R26" s="850"/>
      <c r="S26" s="850"/>
      <c r="T26" s="850"/>
      <c r="U26" s="850"/>
      <c r="V26" s="850"/>
      <c r="W26" s="850"/>
      <c r="X26" s="850"/>
      <c r="Z26" s="781">
        <v>27517</v>
      </c>
      <c r="AA26" s="817">
        <f t="shared" si="7"/>
        <v>300.79383040000005</v>
      </c>
      <c r="AB26" s="817">
        <f t="shared" si="8"/>
        <v>180.47629824000003</v>
      </c>
      <c r="AC26" s="817">
        <f t="shared" si="9"/>
        <v>120.31753216000001</v>
      </c>
      <c r="AD26" s="817">
        <f t="shared" si="10"/>
        <v>180.61058120000001</v>
      </c>
      <c r="AE26" s="817">
        <f t="shared" si="11"/>
        <v>120.18324920000001</v>
      </c>
    </row>
    <row r="27" spans="1:31" ht="15" x14ac:dyDescent="0.25">
      <c r="A27" s="774">
        <v>14</v>
      </c>
      <c r="B27" s="752" t="s">
        <v>916</v>
      </c>
      <c r="C27" s="814">
        <v>589.41784359999997</v>
      </c>
      <c r="D27" s="814">
        <v>392.21484760000004</v>
      </c>
      <c r="E27" s="814">
        <f t="shared" si="0"/>
        <v>981.63269119999995</v>
      </c>
      <c r="F27" s="766">
        <v>90.9</v>
      </c>
      <c r="G27" s="766">
        <v>30.1</v>
      </c>
      <c r="H27" s="814">
        <f t="shared" si="1"/>
        <v>121</v>
      </c>
      <c r="I27" s="815">
        <f t="shared" si="2"/>
        <v>498.51784359999999</v>
      </c>
      <c r="J27" s="815">
        <f t="shared" si="3"/>
        <v>362.11484760000002</v>
      </c>
      <c r="K27" s="814">
        <f t="shared" si="4"/>
        <v>860.63269119999995</v>
      </c>
      <c r="L27" s="816">
        <v>626.82856129999993</v>
      </c>
      <c r="M27" s="815">
        <v>417.10896829999996</v>
      </c>
      <c r="N27" s="814">
        <f t="shared" si="5"/>
        <v>1043.9375295999998</v>
      </c>
      <c r="O27" s="814">
        <f t="shared" si="6"/>
        <v>-37.410717699999964</v>
      </c>
      <c r="P27" s="814">
        <f t="shared" si="6"/>
        <v>-24.894120699999917</v>
      </c>
      <c r="Q27" s="814">
        <f t="shared" si="6"/>
        <v>-62.30483839999988</v>
      </c>
      <c r="R27" s="850"/>
      <c r="S27" s="850"/>
      <c r="T27" s="850"/>
      <c r="U27" s="850"/>
      <c r="V27" s="850"/>
      <c r="W27" s="850"/>
      <c r="X27" s="850"/>
      <c r="Z27" s="781">
        <v>89801</v>
      </c>
      <c r="AA27" s="817">
        <f t="shared" si="7"/>
        <v>981.63269120000007</v>
      </c>
      <c r="AB27" s="817">
        <f t="shared" si="8"/>
        <v>588.97961471999997</v>
      </c>
      <c r="AC27" s="817">
        <f t="shared" si="9"/>
        <v>392.65307648000004</v>
      </c>
      <c r="AD27" s="817">
        <f t="shared" si="10"/>
        <v>589.41784359999997</v>
      </c>
      <c r="AE27" s="817">
        <f t="shared" si="11"/>
        <v>392.21484760000004</v>
      </c>
    </row>
    <row r="28" spans="1:31" ht="15" x14ac:dyDescent="0.25">
      <c r="A28" s="774">
        <v>15</v>
      </c>
      <c r="B28" s="752" t="s">
        <v>917</v>
      </c>
      <c r="C28" s="814">
        <v>345.42257719999998</v>
      </c>
      <c r="D28" s="814">
        <v>229.8536852</v>
      </c>
      <c r="E28" s="814">
        <f t="shared" si="0"/>
        <v>575.27626239999995</v>
      </c>
      <c r="F28" s="766">
        <v>33.979999999999997</v>
      </c>
      <c r="G28" s="766">
        <v>6.02</v>
      </c>
      <c r="H28" s="814">
        <f t="shared" si="1"/>
        <v>40</v>
      </c>
      <c r="I28" s="815">
        <f t="shared" si="2"/>
        <v>311.44257719999996</v>
      </c>
      <c r="J28" s="815">
        <f t="shared" si="3"/>
        <v>223.83368519999999</v>
      </c>
      <c r="K28" s="814">
        <f t="shared" si="4"/>
        <v>535.27626239999995</v>
      </c>
      <c r="L28" s="816">
        <v>294.34612149999998</v>
      </c>
      <c r="M28" s="815">
        <v>195.86600650000003</v>
      </c>
      <c r="N28" s="814">
        <f t="shared" si="5"/>
        <v>490.21212800000001</v>
      </c>
      <c r="O28" s="814">
        <f t="shared" si="6"/>
        <v>51.076455699999997</v>
      </c>
      <c r="P28" s="814">
        <f t="shared" si="6"/>
        <v>33.987678699999975</v>
      </c>
      <c r="Q28" s="814">
        <f t="shared" si="6"/>
        <v>85.064134399999944</v>
      </c>
      <c r="R28" s="850"/>
      <c r="S28" s="850"/>
      <c r="T28" s="850"/>
      <c r="U28" s="850"/>
      <c r="V28" s="850"/>
      <c r="W28" s="850"/>
      <c r="X28" s="850"/>
      <c r="Z28" s="781">
        <v>52627</v>
      </c>
      <c r="AA28" s="817">
        <f t="shared" si="7"/>
        <v>575.27626240000006</v>
      </c>
      <c r="AB28" s="817">
        <f t="shared" si="8"/>
        <v>345.16575743999999</v>
      </c>
      <c r="AC28" s="817">
        <f t="shared" si="9"/>
        <v>230.11050496000004</v>
      </c>
      <c r="AD28" s="817">
        <f t="shared" si="10"/>
        <v>345.42257719999998</v>
      </c>
      <c r="AE28" s="817">
        <f t="shared" si="11"/>
        <v>229.8536852</v>
      </c>
    </row>
    <row r="29" spans="1:31" ht="15" x14ac:dyDescent="0.25">
      <c r="A29" s="774">
        <v>16</v>
      </c>
      <c r="B29" s="752" t="s">
        <v>918</v>
      </c>
      <c r="C29" s="814">
        <v>164.19086065333332</v>
      </c>
      <c r="D29" s="814">
        <v>109.25711545333333</v>
      </c>
      <c r="E29" s="814">
        <f t="shared" si="0"/>
        <v>273.44797610666666</v>
      </c>
      <c r="F29" s="766">
        <v>50.97</v>
      </c>
      <c r="G29" s="766">
        <v>9.0299999999999994</v>
      </c>
      <c r="H29" s="814">
        <f t="shared" si="1"/>
        <v>60</v>
      </c>
      <c r="I29" s="815">
        <f t="shared" si="2"/>
        <v>113.22086065333332</v>
      </c>
      <c r="J29" s="815">
        <f t="shared" si="3"/>
        <v>100.22711545333333</v>
      </c>
      <c r="K29" s="814">
        <f t="shared" si="4"/>
        <v>213.44797610666666</v>
      </c>
      <c r="L29" s="816">
        <v>152.60746599999999</v>
      </c>
      <c r="M29" s="815">
        <v>101.549206</v>
      </c>
      <c r="N29" s="814">
        <f t="shared" si="5"/>
        <v>254.15667199999999</v>
      </c>
      <c r="O29" s="814">
        <f t="shared" si="6"/>
        <v>11.583394653333329</v>
      </c>
      <c r="P29" s="814">
        <f t="shared" si="6"/>
        <v>7.707909453333329</v>
      </c>
      <c r="Q29" s="814">
        <f t="shared" si="6"/>
        <v>19.291304106666672</v>
      </c>
      <c r="R29" s="850"/>
      <c r="S29" s="850"/>
      <c r="T29" s="850"/>
      <c r="U29" s="850"/>
      <c r="V29" s="850"/>
      <c r="W29" s="850"/>
      <c r="X29" s="850"/>
      <c r="Z29" s="781">
        <v>25015.366666666665</v>
      </c>
      <c r="AA29" s="817">
        <f t="shared" si="7"/>
        <v>273.44797610666666</v>
      </c>
      <c r="AB29" s="817">
        <f t="shared" si="8"/>
        <v>164.06878566399999</v>
      </c>
      <c r="AC29" s="817">
        <f t="shared" si="9"/>
        <v>109.37919044266665</v>
      </c>
      <c r="AD29" s="817">
        <f t="shared" si="10"/>
        <v>164.19086065333332</v>
      </c>
      <c r="AE29" s="817">
        <f t="shared" si="11"/>
        <v>109.25711545333333</v>
      </c>
    </row>
    <row r="30" spans="1:31" ht="15" x14ac:dyDescent="0.25">
      <c r="A30" s="774">
        <v>17</v>
      </c>
      <c r="B30" s="752" t="s">
        <v>919</v>
      </c>
      <c r="C30" s="814">
        <v>246.92758204833328</v>
      </c>
      <c r="D30" s="814">
        <v>164.31240589833334</v>
      </c>
      <c r="E30" s="814">
        <f t="shared" si="0"/>
        <v>411.23998794666659</v>
      </c>
      <c r="F30" s="766">
        <v>63.71</v>
      </c>
      <c r="G30" s="766">
        <v>11.29</v>
      </c>
      <c r="H30" s="814">
        <f t="shared" si="1"/>
        <v>75</v>
      </c>
      <c r="I30" s="815">
        <f t="shared" si="2"/>
        <v>183.21758204833327</v>
      </c>
      <c r="J30" s="815">
        <f t="shared" si="3"/>
        <v>153.02240589833335</v>
      </c>
      <c r="K30" s="814">
        <f t="shared" si="4"/>
        <v>336.23998794666659</v>
      </c>
      <c r="L30" s="816">
        <v>247.02627770000001</v>
      </c>
      <c r="M30" s="815">
        <v>164.3780807</v>
      </c>
      <c r="N30" s="814">
        <f t="shared" si="5"/>
        <v>411.40435839999998</v>
      </c>
      <c r="O30" s="814">
        <f t="shared" si="6"/>
        <v>-9.8695651666730555E-2</v>
      </c>
      <c r="P30" s="814">
        <f t="shared" si="6"/>
        <v>-6.5674801666659732E-2</v>
      </c>
      <c r="Q30" s="814">
        <f t="shared" si="6"/>
        <v>-0.16437045333339029</v>
      </c>
      <c r="R30" s="850"/>
      <c r="S30" s="850"/>
      <c r="T30" s="850"/>
      <c r="U30" s="850"/>
      <c r="V30" s="850"/>
      <c r="W30" s="850"/>
      <c r="X30" s="850"/>
      <c r="Z30" s="781">
        <v>37620.754166666666</v>
      </c>
      <c r="AA30" s="817">
        <f t="shared" si="7"/>
        <v>411.23998794666664</v>
      </c>
      <c r="AB30" s="817">
        <f t="shared" si="8"/>
        <v>246.743992768</v>
      </c>
      <c r="AC30" s="817">
        <f t="shared" si="9"/>
        <v>164.49599517866667</v>
      </c>
      <c r="AD30" s="817">
        <f t="shared" si="10"/>
        <v>246.92758204833328</v>
      </c>
      <c r="AE30" s="817">
        <f t="shared" si="11"/>
        <v>164.31240589833334</v>
      </c>
    </row>
    <row r="31" spans="1:31" ht="15" x14ac:dyDescent="0.25">
      <c r="A31" s="774">
        <v>18</v>
      </c>
      <c r="B31" s="752" t="s">
        <v>920</v>
      </c>
      <c r="C31" s="814">
        <v>127.0516052</v>
      </c>
      <c r="D31" s="814">
        <v>84.543633200000002</v>
      </c>
      <c r="E31" s="814">
        <f t="shared" si="0"/>
        <v>211.5952384</v>
      </c>
      <c r="F31" s="766">
        <v>0</v>
      </c>
      <c r="G31" s="766">
        <v>0</v>
      </c>
      <c r="H31" s="814">
        <f t="shared" si="1"/>
        <v>0</v>
      </c>
      <c r="I31" s="815">
        <f t="shared" si="2"/>
        <v>127.0516052</v>
      </c>
      <c r="J31" s="815">
        <f t="shared" si="3"/>
        <v>84.543633200000002</v>
      </c>
      <c r="K31" s="814">
        <f t="shared" si="4"/>
        <v>211.5952384</v>
      </c>
      <c r="L31" s="816">
        <v>130.88423650000001</v>
      </c>
      <c r="M31" s="815">
        <v>87.093971500000009</v>
      </c>
      <c r="N31" s="814">
        <f t="shared" si="5"/>
        <v>217.97820800000002</v>
      </c>
      <c r="O31" s="814">
        <f t="shared" si="6"/>
        <v>-3.8326313000000169</v>
      </c>
      <c r="P31" s="814">
        <f t="shared" si="6"/>
        <v>-2.5503383000000071</v>
      </c>
      <c r="Q31" s="814">
        <f t="shared" si="6"/>
        <v>-6.382969600000024</v>
      </c>
      <c r="R31" s="850"/>
      <c r="S31" s="850"/>
      <c r="T31" s="850"/>
      <c r="U31" s="850"/>
      <c r="V31" s="850"/>
      <c r="W31" s="850"/>
      <c r="X31" s="850"/>
      <c r="Z31" s="781">
        <v>19357</v>
      </c>
      <c r="AA31" s="817">
        <f t="shared" si="7"/>
        <v>211.59523840000003</v>
      </c>
      <c r="AB31" s="817">
        <f t="shared" si="8"/>
        <v>126.95714304000001</v>
      </c>
      <c r="AC31" s="817">
        <f t="shared" si="9"/>
        <v>84.638095360000008</v>
      </c>
      <c r="AD31" s="817">
        <f t="shared" si="10"/>
        <v>127.0516052</v>
      </c>
      <c r="AE31" s="817">
        <f t="shared" si="11"/>
        <v>84.543633200000002</v>
      </c>
    </row>
    <row r="32" spans="1:31" ht="15" x14ac:dyDescent="0.25">
      <c r="A32" s="774">
        <v>19</v>
      </c>
      <c r="B32" s="752" t="s">
        <v>921</v>
      </c>
      <c r="C32" s="814">
        <v>132.55846560000001</v>
      </c>
      <c r="D32" s="814">
        <v>88.20804960000001</v>
      </c>
      <c r="E32" s="814">
        <f t="shared" si="0"/>
        <v>220.76651520000001</v>
      </c>
      <c r="F32" s="766">
        <v>72.209999999999994</v>
      </c>
      <c r="G32" s="766">
        <v>12.79</v>
      </c>
      <c r="H32" s="814">
        <f t="shared" si="1"/>
        <v>85</v>
      </c>
      <c r="I32" s="815">
        <f t="shared" si="2"/>
        <v>60.348465600000011</v>
      </c>
      <c r="J32" s="815">
        <f t="shared" si="3"/>
        <v>75.418049600000018</v>
      </c>
      <c r="K32" s="814">
        <f t="shared" si="4"/>
        <v>135.76651520000001</v>
      </c>
      <c r="L32" s="816">
        <v>117.52593859999999</v>
      </c>
      <c r="M32" s="815">
        <v>78.204992599999997</v>
      </c>
      <c r="N32" s="814">
        <f t="shared" si="5"/>
        <v>195.73093119999999</v>
      </c>
      <c r="O32" s="814">
        <f t="shared" si="6"/>
        <v>15.032527000000016</v>
      </c>
      <c r="P32" s="814">
        <f t="shared" si="6"/>
        <v>10.003057000000013</v>
      </c>
      <c r="Q32" s="814">
        <f t="shared" si="6"/>
        <v>25.035584000000028</v>
      </c>
      <c r="R32" s="850"/>
      <c r="S32" s="850"/>
      <c r="T32" s="850"/>
      <c r="U32" s="850"/>
      <c r="V32" s="850"/>
      <c r="W32" s="850"/>
      <c r="X32" s="850"/>
      <c r="Z32" s="781">
        <v>20196</v>
      </c>
      <c r="AA32" s="817">
        <f t="shared" si="7"/>
        <v>220.76651520000004</v>
      </c>
      <c r="AB32" s="817">
        <f t="shared" si="8"/>
        <v>132.45990912000002</v>
      </c>
      <c r="AC32" s="817">
        <f t="shared" si="9"/>
        <v>88.306606080000023</v>
      </c>
      <c r="AD32" s="817">
        <f t="shared" si="10"/>
        <v>132.55846560000001</v>
      </c>
      <c r="AE32" s="817">
        <f t="shared" si="11"/>
        <v>88.20804960000001</v>
      </c>
    </row>
    <row r="33" spans="1:31" ht="15" x14ac:dyDescent="0.25">
      <c r="A33" s="774">
        <v>20</v>
      </c>
      <c r="B33" s="752" t="s">
        <v>922</v>
      </c>
      <c r="C33" s="814">
        <v>355.95715519999993</v>
      </c>
      <c r="D33" s="814">
        <v>236.8636832</v>
      </c>
      <c r="E33" s="814">
        <f t="shared" si="0"/>
        <v>592.82083839999996</v>
      </c>
      <c r="F33" s="766">
        <v>84.95</v>
      </c>
      <c r="G33" s="766">
        <v>15.05</v>
      </c>
      <c r="H33" s="814">
        <f t="shared" si="1"/>
        <v>100</v>
      </c>
      <c r="I33" s="815">
        <f t="shared" si="2"/>
        <v>271.00715519999994</v>
      </c>
      <c r="J33" s="815">
        <f t="shared" si="3"/>
        <v>221.81368319999999</v>
      </c>
      <c r="K33" s="814">
        <f t="shared" si="4"/>
        <v>492.82083839999996</v>
      </c>
      <c r="L33" s="816">
        <v>336.48158210000003</v>
      </c>
      <c r="M33" s="815">
        <v>223.90410109999999</v>
      </c>
      <c r="N33" s="814">
        <f t="shared" si="5"/>
        <v>560.38568320000002</v>
      </c>
      <c r="O33" s="814">
        <f t="shared" si="6"/>
        <v>19.475573099999906</v>
      </c>
      <c r="P33" s="814">
        <f t="shared" si="6"/>
        <v>12.959582100000006</v>
      </c>
      <c r="Q33" s="814">
        <f t="shared" si="6"/>
        <v>32.43515519999994</v>
      </c>
      <c r="R33" s="850"/>
      <c r="S33" s="850"/>
      <c r="T33" s="850"/>
      <c r="U33" s="850"/>
      <c r="V33" s="850"/>
      <c r="W33" s="850"/>
      <c r="X33" s="850"/>
      <c r="Z33" s="781">
        <v>54232</v>
      </c>
      <c r="AA33" s="817">
        <f t="shared" si="7"/>
        <v>592.82083840000007</v>
      </c>
      <c r="AB33" s="817">
        <f t="shared" si="8"/>
        <v>355.69250304000002</v>
      </c>
      <c r="AC33" s="817">
        <f t="shared" si="9"/>
        <v>237.12833536000002</v>
      </c>
      <c r="AD33" s="817">
        <f t="shared" si="10"/>
        <v>355.95715519999993</v>
      </c>
      <c r="AE33" s="817">
        <f t="shared" si="11"/>
        <v>236.8636832</v>
      </c>
    </row>
    <row r="34" spans="1:31" ht="15" x14ac:dyDescent="0.25">
      <c r="A34" s="774">
        <v>21</v>
      </c>
      <c r="B34" s="752" t="s">
        <v>923</v>
      </c>
      <c r="C34" s="814">
        <v>252.06849440000002</v>
      </c>
      <c r="D34" s="814">
        <v>167.73331040000002</v>
      </c>
      <c r="E34" s="814">
        <f t="shared" si="0"/>
        <v>419.80180480000001</v>
      </c>
      <c r="F34" s="766">
        <v>55.22</v>
      </c>
      <c r="G34" s="766">
        <v>9.7799999999999994</v>
      </c>
      <c r="H34" s="814">
        <f t="shared" si="1"/>
        <v>65</v>
      </c>
      <c r="I34" s="815">
        <f t="shared" si="2"/>
        <v>196.84849440000002</v>
      </c>
      <c r="J34" s="815">
        <f t="shared" si="3"/>
        <v>157.95331040000002</v>
      </c>
      <c r="K34" s="814">
        <f t="shared" si="4"/>
        <v>354.80180480000001</v>
      </c>
      <c r="L34" s="816">
        <v>248.73848960000001</v>
      </c>
      <c r="M34" s="815">
        <v>165.5174336</v>
      </c>
      <c r="N34" s="814">
        <f t="shared" si="5"/>
        <v>414.25592319999998</v>
      </c>
      <c r="O34" s="814">
        <f t="shared" si="6"/>
        <v>3.3300048000000118</v>
      </c>
      <c r="P34" s="814">
        <f t="shared" si="6"/>
        <v>2.215876800000018</v>
      </c>
      <c r="Q34" s="814">
        <f t="shared" si="6"/>
        <v>5.5458816000000297</v>
      </c>
      <c r="R34" s="850"/>
      <c r="S34" s="850"/>
      <c r="T34" s="850"/>
      <c r="U34" s="850"/>
      <c r="V34" s="850"/>
      <c r="W34" s="850"/>
      <c r="X34" s="850"/>
      <c r="Z34" s="781">
        <v>38404</v>
      </c>
      <c r="AA34" s="817">
        <f t="shared" si="7"/>
        <v>419.80180480000001</v>
      </c>
      <c r="AB34" s="817">
        <f t="shared" si="8"/>
        <v>251.88108288000001</v>
      </c>
      <c r="AC34" s="817">
        <f t="shared" si="9"/>
        <v>167.92072192000001</v>
      </c>
      <c r="AD34" s="817">
        <f t="shared" si="10"/>
        <v>252.06849440000002</v>
      </c>
      <c r="AE34" s="817">
        <f t="shared" si="11"/>
        <v>167.73331040000002</v>
      </c>
    </row>
    <row r="35" spans="1:31" ht="15" x14ac:dyDescent="0.25">
      <c r="A35" s="774">
        <v>22</v>
      </c>
      <c r="B35" s="752" t="s">
        <v>924</v>
      </c>
      <c r="C35" s="814">
        <v>246.5878884</v>
      </c>
      <c r="D35" s="814">
        <v>164.08636440000001</v>
      </c>
      <c r="E35" s="814">
        <f t="shared" si="0"/>
        <v>410.67425279999998</v>
      </c>
      <c r="F35" s="766">
        <v>84.95</v>
      </c>
      <c r="G35" s="766">
        <v>15.05</v>
      </c>
      <c r="H35" s="814">
        <f t="shared" si="1"/>
        <v>100</v>
      </c>
      <c r="I35" s="815">
        <f t="shared" si="2"/>
        <v>161.63788840000001</v>
      </c>
      <c r="J35" s="815">
        <f t="shared" si="3"/>
        <v>149.0363644</v>
      </c>
      <c r="K35" s="814">
        <f t="shared" si="4"/>
        <v>310.67425279999998</v>
      </c>
      <c r="L35" s="816">
        <v>248.6456039</v>
      </c>
      <c r="M35" s="815">
        <v>165.4556249</v>
      </c>
      <c r="N35" s="814">
        <f t="shared" si="5"/>
        <v>414.1012288</v>
      </c>
      <c r="O35" s="814">
        <f t="shared" si="6"/>
        <v>-2.0577155000000005</v>
      </c>
      <c r="P35" s="814">
        <f t="shared" si="6"/>
        <v>-1.3692604999999958</v>
      </c>
      <c r="Q35" s="814">
        <f t="shared" si="6"/>
        <v>-3.4269760000000247</v>
      </c>
      <c r="R35" s="850"/>
      <c r="S35" s="850"/>
      <c r="T35" s="850"/>
      <c r="U35" s="850"/>
      <c r="V35" s="850"/>
      <c r="W35" s="850"/>
      <c r="X35" s="850"/>
      <c r="Z35" s="781">
        <v>37569</v>
      </c>
      <c r="AA35" s="817">
        <f t="shared" si="7"/>
        <v>410.67425280000003</v>
      </c>
      <c r="AB35" s="817">
        <f t="shared" si="8"/>
        <v>246.40455168</v>
      </c>
      <c r="AC35" s="817">
        <f t="shared" si="9"/>
        <v>164.26970112000004</v>
      </c>
      <c r="AD35" s="817">
        <f t="shared" si="10"/>
        <v>246.5878884</v>
      </c>
      <c r="AE35" s="817">
        <f t="shared" si="11"/>
        <v>164.08636440000001</v>
      </c>
    </row>
    <row r="36" spans="1:31" x14ac:dyDescent="0.2">
      <c r="A36" s="791" t="s">
        <v>18</v>
      </c>
      <c r="B36" s="766"/>
      <c r="C36" s="818">
        <f>SUM(C14:C35)</f>
        <v>5318.3993210963345</v>
      </c>
      <c r="D36" s="818">
        <f t="shared" ref="D36:Q36" si="12">SUM(D14:D35)</f>
        <v>3539.0092136663338</v>
      </c>
      <c r="E36" s="818">
        <f t="shared" si="12"/>
        <v>8857.408534762666</v>
      </c>
      <c r="F36" s="818">
        <f t="shared" si="12"/>
        <v>1376.6800000000003</v>
      </c>
      <c r="G36" s="818">
        <f t="shared" si="12"/>
        <v>267.77999999999997</v>
      </c>
      <c r="H36" s="818">
        <f t="shared" si="12"/>
        <v>1644.46</v>
      </c>
      <c r="I36" s="818">
        <f t="shared" si="12"/>
        <v>3941.7193210963333</v>
      </c>
      <c r="J36" s="818">
        <f t="shared" si="12"/>
        <v>3271.2292136663327</v>
      </c>
      <c r="K36" s="818">
        <f t="shared" si="12"/>
        <v>7212.9485347626669</v>
      </c>
      <c r="L36" s="818">
        <f t="shared" si="12"/>
        <v>5163.0503433000003</v>
      </c>
      <c r="M36" s="818">
        <f t="shared" si="12"/>
        <v>3435.6357303</v>
      </c>
      <c r="N36" s="818">
        <f t="shared" si="12"/>
        <v>8598.6860735999999</v>
      </c>
      <c r="O36" s="818">
        <f t="shared" si="12"/>
        <v>155.3489777963332</v>
      </c>
      <c r="P36" s="818">
        <f t="shared" si="12"/>
        <v>103.37348336633347</v>
      </c>
      <c r="Q36" s="818">
        <f t="shared" si="12"/>
        <v>258.72246116266666</v>
      </c>
      <c r="R36" s="836"/>
      <c r="S36" s="836"/>
      <c r="T36" s="836"/>
      <c r="U36" s="836"/>
      <c r="V36" s="836"/>
      <c r="W36" s="836"/>
      <c r="X36" s="836"/>
      <c r="Z36" s="781">
        <f>SUM(Z14:Z35)</f>
        <v>810286.93416666659</v>
      </c>
      <c r="AA36" s="781">
        <f t="shared" ref="AA36:AC36" si="13">SUM(AA14:AA35)</f>
        <v>8857.408534762666</v>
      </c>
      <c r="AB36" s="781">
        <f t="shared" si="13"/>
        <v>5314.4451208575992</v>
      </c>
      <c r="AC36" s="781">
        <f t="shared" si="13"/>
        <v>3542.9634139050677</v>
      </c>
      <c r="AD36" s="817">
        <f>SUM(AD14:AD35)</f>
        <v>5318.3993210963345</v>
      </c>
      <c r="AE36" s="817">
        <f>SUM(AE14:AE35)</f>
        <v>3539.0092136663338</v>
      </c>
    </row>
    <row r="37" spans="1:31" x14ac:dyDescent="0.2">
      <c r="A37" s="795"/>
      <c r="B37" s="796"/>
      <c r="C37" s="796"/>
      <c r="D37" s="796"/>
      <c r="E37" s="767"/>
      <c r="F37" s="767"/>
      <c r="G37" s="767"/>
      <c r="H37" s="767"/>
      <c r="I37" s="767"/>
      <c r="J37" s="767"/>
      <c r="K37" s="767"/>
      <c r="L37" s="767"/>
      <c r="M37" s="767"/>
      <c r="N37" s="767"/>
      <c r="O37" s="767"/>
      <c r="P37" s="767"/>
      <c r="Q37" s="767"/>
      <c r="R37" s="767"/>
      <c r="S37" s="767"/>
      <c r="T37" s="767"/>
      <c r="U37" s="767"/>
      <c r="V37" s="767"/>
      <c r="W37" s="767"/>
      <c r="X37" s="767"/>
    </row>
    <row r="38" spans="1:31" ht="14.25" customHeight="1" x14ac:dyDescent="0.2">
      <c r="A38" s="1103" t="s">
        <v>669</v>
      </c>
      <c r="B38" s="1103"/>
      <c r="C38" s="1103"/>
      <c r="D38" s="1103"/>
      <c r="E38" s="1103"/>
      <c r="F38" s="1103"/>
      <c r="G38" s="1103"/>
      <c r="H38" s="1103"/>
      <c r="I38" s="1103"/>
      <c r="J38" s="1103"/>
      <c r="K38" s="1103"/>
      <c r="L38" s="1103"/>
      <c r="M38" s="1103"/>
      <c r="N38" s="1103"/>
      <c r="O38" s="1103"/>
      <c r="P38" s="1103"/>
      <c r="Q38" s="1103"/>
      <c r="R38" s="839"/>
      <c r="S38" s="839"/>
      <c r="T38" s="839"/>
      <c r="U38" s="839"/>
      <c r="V38" s="839"/>
      <c r="W38" s="839"/>
      <c r="X38" s="839"/>
    </row>
    <row r="39" spans="1:31" ht="15.75" customHeight="1" x14ac:dyDescent="0.25">
      <c r="A39" s="819"/>
      <c r="B39" s="820"/>
      <c r="C39" s="820"/>
      <c r="D39" s="820"/>
      <c r="E39" s="820"/>
      <c r="F39" s="820"/>
      <c r="G39" s="820"/>
      <c r="H39" s="820"/>
      <c r="I39" s="820"/>
      <c r="J39" s="820"/>
      <c r="K39" s="820"/>
      <c r="L39" s="820"/>
      <c r="M39" s="693"/>
      <c r="N39" s="693"/>
      <c r="O39" s="820"/>
      <c r="P39" s="820"/>
      <c r="Q39" s="820"/>
      <c r="R39" s="820"/>
      <c r="S39" s="820"/>
      <c r="T39" s="820"/>
      <c r="U39" s="820"/>
      <c r="V39" s="820"/>
      <c r="W39" s="820"/>
      <c r="X39" s="820"/>
    </row>
    <row r="40" spans="1:31" ht="15.75" customHeight="1" x14ac:dyDescent="0.2">
      <c r="A40" s="797"/>
      <c r="B40" s="797"/>
      <c r="C40" s="797"/>
      <c r="D40" s="797"/>
      <c r="E40" s="797"/>
      <c r="F40" s="821">
        <f>F36+'[1]T7ACC_UPY_Utlsn '!F35</f>
        <v>2875.380000000001</v>
      </c>
      <c r="G40" s="821">
        <f>G36+'[1]T7ACC_UPY_Utlsn '!G35</f>
        <v>533.07999999999993</v>
      </c>
      <c r="H40" s="821">
        <f>H36+'[1]T7ACC_UPY_Utlsn '!H35</f>
        <v>3408.46</v>
      </c>
      <c r="I40" s="797"/>
      <c r="J40" s="797"/>
      <c r="K40" s="797"/>
      <c r="L40" s="797"/>
      <c r="M40" s="797"/>
      <c r="N40" s="1068" t="s">
        <v>1034</v>
      </c>
      <c r="O40" s="1068"/>
      <c r="P40" s="1068"/>
      <c r="Q40" s="1068"/>
      <c r="R40" s="1068"/>
      <c r="S40" s="1068"/>
      <c r="T40" s="1068"/>
      <c r="U40" s="1068"/>
      <c r="V40" s="1068"/>
      <c r="W40" s="1068"/>
      <c r="X40" s="1068"/>
      <c r="Y40" s="1068"/>
    </row>
    <row r="41" spans="1:31" ht="12.75" customHeight="1" x14ac:dyDescent="0.2">
      <c r="A41" s="798"/>
      <c r="B41" s="798"/>
      <c r="C41" s="798"/>
      <c r="D41" s="798"/>
      <c r="E41" s="798"/>
      <c r="F41" s="798"/>
      <c r="G41" s="798"/>
      <c r="H41" s="798"/>
      <c r="I41" s="798"/>
      <c r="J41" s="798"/>
      <c r="K41" s="798"/>
      <c r="L41" s="798"/>
      <c r="M41" s="798"/>
      <c r="N41" s="1068"/>
      <c r="O41" s="1068"/>
      <c r="P41" s="1068"/>
      <c r="Q41" s="1068"/>
      <c r="R41" s="1068"/>
      <c r="S41" s="1068"/>
      <c r="T41" s="1068"/>
      <c r="U41" s="1068"/>
      <c r="V41" s="1068"/>
      <c r="W41" s="1068"/>
      <c r="X41" s="1068"/>
      <c r="Y41" s="1068"/>
    </row>
    <row r="42" spans="1:31" ht="22.5" customHeight="1" x14ac:dyDescent="0.2">
      <c r="A42" s="798"/>
      <c r="B42" s="798"/>
      <c r="C42" s="798"/>
      <c r="D42" s="798"/>
      <c r="E42" s="798"/>
      <c r="F42" s="822">
        <f>I36+'[1]T7ACC_UPY_Utlsn '!I35</f>
        <v>7598.6693210963331</v>
      </c>
      <c r="G42" s="822">
        <f>J36+'[1]T7ACC_UPY_Utlsn '!J35</f>
        <v>6665.0328621069984</v>
      </c>
      <c r="H42" s="798"/>
      <c r="I42" s="798"/>
      <c r="J42" s="798"/>
      <c r="K42" s="798"/>
      <c r="L42" s="798"/>
      <c r="M42" s="798"/>
      <c r="N42" s="1068"/>
      <c r="O42" s="1068"/>
      <c r="P42" s="1068"/>
      <c r="Q42" s="1068"/>
      <c r="R42" s="1068"/>
      <c r="S42" s="1068"/>
      <c r="T42" s="1068"/>
      <c r="U42" s="1068"/>
      <c r="V42" s="1068"/>
      <c r="W42" s="1068"/>
      <c r="X42" s="1068"/>
      <c r="Y42" s="1068"/>
    </row>
    <row r="43" spans="1:31" x14ac:dyDescent="0.2">
      <c r="A43" s="797"/>
      <c r="B43" s="797"/>
      <c r="C43" s="797"/>
      <c r="D43" s="797"/>
      <c r="E43" s="797"/>
      <c r="F43" s="797"/>
      <c r="G43" s="797"/>
      <c r="H43" s="797"/>
      <c r="I43" s="797"/>
      <c r="J43" s="797"/>
      <c r="K43" s="797"/>
      <c r="L43" s="797"/>
      <c r="M43" s="797"/>
      <c r="O43" s="799"/>
      <c r="P43" s="799"/>
      <c r="Q43" s="799"/>
      <c r="R43" s="799"/>
      <c r="S43" s="799"/>
      <c r="T43" s="799"/>
      <c r="U43" s="799"/>
      <c r="V43" s="799"/>
      <c r="W43" s="799"/>
      <c r="X43" s="799"/>
      <c r="Y43" s="799"/>
    </row>
  </sheetData>
  <mergeCells count="15">
    <mergeCell ref="N10:Q10"/>
    <mergeCell ref="P1:Q1"/>
    <mergeCell ref="A2:Q2"/>
    <mergeCell ref="A3:Q3"/>
    <mergeCell ref="A6:Q6"/>
    <mergeCell ref="A9:B9"/>
    <mergeCell ref="O11:Q11"/>
    <mergeCell ref="A38:Q38"/>
    <mergeCell ref="N40:Y42"/>
    <mergeCell ref="A11:A12"/>
    <mergeCell ref="B11:B12"/>
    <mergeCell ref="C11:E11"/>
    <mergeCell ref="F11:H11"/>
    <mergeCell ref="I11:K11"/>
    <mergeCell ref="L11:N1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opLeftCell="A10" workbookViewId="0">
      <selection activeCell="N27" sqref="N27"/>
    </sheetView>
  </sheetViews>
  <sheetFormatPr defaultRowHeight="12.75" x14ac:dyDescent="0.2"/>
  <cols>
    <col min="1" max="1" width="7.42578125" style="763" customWidth="1"/>
    <col min="2" max="2" width="17.140625" style="763" customWidth="1"/>
    <col min="3" max="3" width="8.7109375" style="763" customWidth="1"/>
    <col min="4" max="4" width="8.140625" style="763" customWidth="1"/>
    <col min="5" max="5" width="10" style="763" customWidth="1"/>
    <col min="6" max="7" width="7.28515625" style="763" customWidth="1"/>
    <col min="8" max="8" width="8.140625" style="763" customWidth="1"/>
    <col min="9" max="9" width="9.28515625" style="763" customWidth="1"/>
    <col min="10" max="10" width="10" style="763" customWidth="1"/>
    <col min="11" max="11" width="8.42578125" style="763" customWidth="1"/>
    <col min="12" max="12" width="8.7109375" style="763" customWidth="1"/>
    <col min="13" max="13" width="7.85546875" style="763" customWidth="1"/>
    <col min="14" max="14" width="8.42578125" style="763" customWidth="1"/>
    <col min="15" max="15" width="13.7109375" style="763" customWidth="1"/>
    <col min="16" max="16" width="11.85546875" style="763" customWidth="1"/>
    <col min="17" max="18" width="9.7109375" style="763" customWidth="1"/>
    <col min="19" max="19" width="9.5703125" style="763" bestFit="1" customWidth="1"/>
    <col min="20" max="21" width="10.85546875" style="763" customWidth="1"/>
    <col min="22" max="22" width="9.140625" style="763"/>
    <col min="23" max="23" width="9.5703125" style="763" bestFit="1" customWidth="1"/>
    <col min="24" max="24" width="10.5703125" style="763" bestFit="1" customWidth="1"/>
    <col min="25" max="16384" width="9.140625" style="763"/>
  </cols>
  <sheetData>
    <row r="1" spans="1:25" s="761" customFormat="1" ht="15.75" x14ac:dyDescent="0.25">
      <c r="H1" s="799"/>
      <c r="I1" s="799"/>
      <c r="J1" s="799"/>
      <c r="K1" s="799"/>
      <c r="L1" s="799"/>
      <c r="M1" s="799"/>
      <c r="N1" s="799"/>
      <c r="O1" s="799"/>
      <c r="P1" s="1109" t="s">
        <v>89</v>
      </c>
      <c r="Q1" s="1109"/>
      <c r="R1" s="823"/>
      <c r="S1" s="1110"/>
      <c r="T1" s="763"/>
      <c r="U1" s="763"/>
      <c r="V1" s="804"/>
      <c r="W1" s="804"/>
      <c r="Y1" s="763"/>
    </row>
    <row r="2" spans="1:25" s="761" customFormat="1" ht="15.75" x14ac:dyDescent="0.25">
      <c r="A2" s="1070" t="s">
        <v>0</v>
      </c>
      <c r="B2" s="1070"/>
      <c r="C2" s="1070"/>
      <c r="D2" s="1070"/>
      <c r="E2" s="1070"/>
      <c r="F2" s="1070"/>
      <c r="G2" s="1070"/>
      <c r="H2" s="1070"/>
      <c r="I2" s="1070"/>
      <c r="J2" s="1070"/>
      <c r="K2" s="1070"/>
      <c r="L2" s="1070"/>
      <c r="M2" s="1070"/>
      <c r="N2" s="1070"/>
      <c r="O2" s="1070"/>
      <c r="P2" s="1070"/>
      <c r="Q2" s="1070"/>
      <c r="R2" s="824"/>
      <c r="S2" s="1110"/>
      <c r="T2" s="805"/>
      <c r="U2" s="805"/>
      <c r="V2" s="805"/>
      <c r="W2" s="805"/>
      <c r="Y2" s="763"/>
    </row>
    <row r="3" spans="1:25" s="761" customFormat="1" ht="20.25" x14ac:dyDescent="0.3">
      <c r="A3" s="1071" t="s">
        <v>747</v>
      </c>
      <c r="B3" s="1071"/>
      <c r="C3" s="1071"/>
      <c r="D3" s="1071"/>
      <c r="E3" s="1071"/>
      <c r="F3" s="1071"/>
      <c r="G3" s="1071"/>
      <c r="H3" s="1071"/>
      <c r="I3" s="1071"/>
      <c r="J3" s="1071"/>
      <c r="K3" s="1071"/>
      <c r="L3" s="1071"/>
      <c r="M3" s="1071"/>
      <c r="N3" s="1071"/>
      <c r="O3" s="1071"/>
      <c r="P3" s="1071"/>
      <c r="Q3" s="1071"/>
      <c r="R3" s="825"/>
      <c r="S3" s="1110"/>
      <c r="T3" s="806"/>
      <c r="U3" s="806"/>
      <c r="V3" s="806"/>
      <c r="W3" s="806"/>
      <c r="Y3" s="763"/>
    </row>
    <row r="4" spans="1:25" s="761" customFormat="1" ht="10.5" customHeight="1" x14ac:dyDescent="0.25">
      <c r="R4" s="761" t="s">
        <v>1035</v>
      </c>
      <c r="S4" s="1110"/>
      <c r="Y4" s="763"/>
    </row>
    <row r="5" spans="1:25" ht="9" customHeight="1" x14ac:dyDescent="0.2">
      <c r="A5" s="807"/>
      <c r="B5" s="807"/>
      <c r="C5" s="807"/>
      <c r="D5" s="807"/>
      <c r="E5" s="808"/>
      <c r="F5" s="808"/>
      <c r="G5" s="808"/>
      <c r="H5" s="808"/>
      <c r="I5" s="808"/>
      <c r="J5" s="808"/>
      <c r="K5" s="808"/>
      <c r="L5" s="808"/>
      <c r="M5" s="808"/>
      <c r="N5" s="807"/>
      <c r="O5" s="807"/>
      <c r="P5" s="808"/>
      <c r="Q5" s="767"/>
      <c r="R5" s="767"/>
      <c r="S5" s="1110"/>
    </row>
    <row r="6" spans="1:25" ht="18.600000000000001" customHeight="1" x14ac:dyDescent="0.25">
      <c r="B6" s="826"/>
      <c r="C6" s="826"/>
      <c r="D6" s="1111" t="s">
        <v>817</v>
      </c>
      <c r="E6" s="1111"/>
      <c r="F6" s="1111"/>
      <c r="G6" s="1111"/>
      <c r="H6" s="1111"/>
      <c r="I6" s="1111"/>
      <c r="J6" s="1111"/>
      <c r="K6" s="1111"/>
      <c r="L6" s="1111"/>
      <c r="M6" s="1111"/>
      <c r="N6" s="1111"/>
      <c r="O6" s="1111"/>
      <c r="S6" s="1110"/>
    </row>
    <row r="7" spans="1:25" ht="5.45" customHeight="1" x14ac:dyDescent="0.2">
      <c r="S7" s="1110"/>
    </row>
    <row r="8" spans="1:25" x14ac:dyDescent="0.2">
      <c r="A8" s="1073" t="s">
        <v>159</v>
      </c>
      <c r="B8" s="1073"/>
      <c r="Q8" s="809" t="s">
        <v>21</v>
      </c>
      <c r="R8" s="809"/>
      <c r="S8" s="1110"/>
    </row>
    <row r="9" spans="1:25" ht="15.75" x14ac:dyDescent="0.25">
      <c r="A9" s="810"/>
      <c r="N9" s="1074" t="s">
        <v>1030</v>
      </c>
      <c r="O9" s="1074"/>
      <c r="P9" s="1074"/>
      <c r="Q9" s="1074"/>
      <c r="R9" s="827"/>
      <c r="S9" s="1110"/>
      <c r="T9" s="767"/>
      <c r="U9" s="767"/>
    </row>
    <row r="10" spans="1:25" ht="37.15" customHeight="1" x14ac:dyDescent="0.2">
      <c r="A10" s="1104" t="s">
        <v>2</v>
      </c>
      <c r="B10" s="1104" t="s">
        <v>3</v>
      </c>
      <c r="C10" s="1063" t="s">
        <v>858</v>
      </c>
      <c r="D10" s="1063"/>
      <c r="E10" s="1063"/>
      <c r="F10" s="1063" t="s">
        <v>829</v>
      </c>
      <c r="G10" s="1063"/>
      <c r="H10" s="1063"/>
      <c r="I10" s="1106" t="s">
        <v>370</v>
      </c>
      <c r="J10" s="1107"/>
      <c r="K10" s="1108"/>
      <c r="L10" s="1106" t="s">
        <v>90</v>
      </c>
      <c r="M10" s="1107"/>
      <c r="N10" s="1108"/>
      <c r="O10" s="1100" t="s">
        <v>857</v>
      </c>
      <c r="P10" s="1101"/>
      <c r="Q10" s="1102"/>
      <c r="R10" s="828"/>
      <c r="S10" s="1110"/>
    </row>
    <row r="11" spans="1:25" ht="39.75" customHeight="1" x14ac:dyDescent="0.2">
      <c r="A11" s="1105"/>
      <c r="B11" s="1105"/>
      <c r="C11" s="768" t="s">
        <v>109</v>
      </c>
      <c r="D11" s="768" t="s">
        <v>666</v>
      </c>
      <c r="E11" s="811" t="s">
        <v>18</v>
      </c>
      <c r="F11" s="768" t="s">
        <v>109</v>
      </c>
      <c r="G11" s="768" t="s">
        <v>667</v>
      </c>
      <c r="H11" s="811" t="s">
        <v>18</v>
      </c>
      <c r="I11" s="768" t="s">
        <v>109</v>
      </c>
      <c r="J11" s="768" t="s">
        <v>667</v>
      </c>
      <c r="K11" s="811" t="s">
        <v>18</v>
      </c>
      <c r="L11" s="768" t="s">
        <v>109</v>
      </c>
      <c r="M11" s="768" t="s">
        <v>667</v>
      </c>
      <c r="N11" s="811" t="s">
        <v>18</v>
      </c>
      <c r="O11" s="768" t="s">
        <v>229</v>
      </c>
      <c r="P11" s="768" t="s">
        <v>668</v>
      </c>
      <c r="Q11" s="768" t="s">
        <v>110</v>
      </c>
      <c r="R11" s="829"/>
    </row>
    <row r="12" spans="1:25" s="813" customFormat="1" x14ac:dyDescent="0.2">
      <c r="A12" s="812">
        <v>1</v>
      </c>
      <c r="B12" s="812">
        <v>2</v>
      </c>
      <c r="C12" s="812">
        <v>3</v>
      </c>
      <c r="D12" s="812">
        <v>4</v>
      </c>
      <c r="E12" s="812">
        <v>5</v>
      </c>
      <c r="F12" s="812">
        <v>6</v>
      </c>
      <c r="G12" s="812">
        <v>7</v>
      </c>
      <c r="H12" s="812">
        <v>8</v>
      </c>
      <c r="I12" s="812">
        <v>9</v>
      </c>
      <c r="J12" s="812">
        <v>10</v>
      </c>
      <c r="K12" s="812">
        <v>11</v>
      </c>
      <c r="L12" s="812">
        <v>12</v>
      </c>
      <c r="M12" s="812">
        <v>13</v>
      </c>
      <c r="N12" s="812">
        <v>14</v>
      </c>
      <c r="O12" s="812">
        <v>15</v>
      </c>
      <c r="P12" s="812">
        <v>16</v>
      </c>
      <c r="Q12" s="812">
        <v>17</v>
      </c>
      <c r="R12" s="830"/>
      <c r="W12" s="813" t="s">
        <v>948</v>
      </c>
      <c r="X12" s="813" t="s">
        <v>949</v>
      </c>
    </row>
    <row r="13" spans="1:25" ht="15" x14ac:dyDescent="0.25">
      <c r="A13" s="774">
        <v>1</v>
      </c>
      <c r="B13" s="742" t="s">
        <v>903</v>
      </c>
      <c r="C13" s="817">
        <v>216.66472880000003</v>
      </c>
      <c r="D13" s="817">
        <v>144.08473280000001</v>
      </c>
      <c r="E13" s="814">
        <f>SUM(C13:D13)</f>
        <v>360.74946160000002</v>
      </c>
      <c r="F13" s="766">
        <v>76.45</v>
      </c>
      <c r="G13" s="766">
        <v>13.55</v>
      </c>
      <c r="H13" s="814">
        <f>SUM(F13:G13)</f>
        <v>90</v>
      </c>
      <c r="I13" s="814">
        <f>C13-F13</f>
        <v>140.21472880000005</v>
      </c>
      <c r="J13" s="814">
        <f>D13-G13</f>
        <v>130.5347328</v>
      </c>
      <c r="K13" s="814">
        <f>SUM(I13:J13)</f>
        <v>270.74946160000002</v>
      </c>
      <c r="L13" s="814">
        <v>195.588393</v>
      </c>
      <c r="M13" s="814">
        <v>130.06870800000002</v>
      </c>
      <c r="N13" s="814">
        <f>SUM(L13:M13)</f>
        <v>325.65710100000001</v>
      </c>
      <c r="O13" s="814">
        <f>F13+I13-L13</f>
        <v>21.076335800000038</v>
      </c>
      <c r="P13" s="817">
        <f>G13+J13-M13</f>
        <v>14.016024799999997</v>
      </c>
      <c r="Q13" s="814">
        <f>H13+K13-N13</f>
        <v>35.092360600000006</v>
      </c>
      <c r="R13" s="831"/>
      <c r="S13" s="781"/>
      <c r="T13" s="832"/>
      <c r="U13" s="833"/>
      <c r="V13" s="817"/>
      <c r="W13" s="817"/>
      <c r="X13" s="817"/>
    </row>
    <row r="14" spans="1:25" ht="15" x14ac:dyDescent="0.25">
      <c r="A14" s="774">
        <v>2</v>
      </c>
      <c r="B14" s="742" t="s">
        <v>904</v>
      </c>
      <c r="C14" s="817">
        <v>353.82803560000002</v>
      </c>
      <c r="D14" s="817">
        <v>235.30003360000003</v>
      </c>
      <c r="E14" s="814">
        <f t="shared" ref="E14:E34" si="0">SUM(C14:D14)</f>
        <v>589.12806920000003</v>
      </c>
      <c r="F14" s="766">
        <v>76.45</v>
      </c>
      <c r="G14" s="766">
        <v>13.55</v>
      </c>
      <c r="H14" s="814">
        <f t="shared" ref="H14:H34" si="1">SUM(F14:G14)</f>
        <v>90</v>
      </c>
      <c r="I14" s="814">
        <f t="shared" ref="I14:I34" si="2">C14-F14</f>
        <v>277.37803560000003</v>
      </c>
      <c r="J14" s="814">
        <f t="shared" ref="J14:J34" si="3">D14-G14</f>
        <v>221.75003360000002</v>
      </c>
      <c r="K14" s="814">
        <f t="shared" ref="K14:K34" si="4">SUM(I14:J14)</f>
        <v>499.12806920000003</v>
      </c>
      <c r="L14" s="814">
        <v>197.70857600000002</v>
      </c>
      <c r="M14" s="814">
        <v>131.478656</v>
      </c>
      <c r="N14" s="814">
        <f t="shared" ref="N14:N34" si="5">SUM(L14:M14)</f>
        <v>329.18723199999999</v>
      </c>
      <c r="O14" s="814">
        <f t="shared" ref="O14:Q34" si="6">F14+I14-L14</f>
        <v>156.1194596</v>
      </c>
      <c r="P14" s="817">
        <f t="shared" si="6"/>
        <v>103.82137760000003</v>
      </c>
      <c r="Q14" s="814">
        <f t="shared" si="6"/>
        <v>259.94083720000003</v>
      </c>
      <c r="R14" s="831"/>
      <c r="S14" s="781"/>
      <c r="T14" s="832"/>
      <c r="U14" s="833"/>
      <c r="V14" s="817"/>
      <c r="W14" s="817"/>
      <c r="X14" s="817"/>
    </row>
    <row r="15" spans="1:25" ht="15" x14ac:dyDescent="0.25">
      <c r="A15" s="774">
        <v>3</v>
      </c>
      <c r="B15" s="742" t="s">
        <v>905</v>
      </c>
      <c r="C15" s="817">
        <v>93.631730400000009</v>
      </c>
      <c r="D15" s="817">
        <v>62.266262400000002</v>
      </c>
      <c r="E15" s="814">
        <f t="shared" si="0"/>
        <v>155.8979928</v>
      </c>
      <c r="F15" s="766">
        <v>0</v>
      </c>
      <c r="G15" s="766">
        <v>0</v>
      </c>
      <c r="H15" s="814">
        <f t="shared" si="1"/>
        <v>0</v>
      </c>
      <c r="I15" s="814">
        <f t="shared" si="2"/>
        <v>93.631730400000009</v>
      </c>
      <c r="J15" s="814">
        <f t="shared" si="3"/>
        <v>62.266262400000002</v>
      </c>
      <c r="K15" s="814">
        <f t="shared" si="4"/>
        <v>155.8979928</v>
      </c>
      <c r="L15" s="814">
        <v>64.408145100000013</v>
      </c>
      <c r="M15" s="814">
        <v>42.832215600000005</v>
      </c>
      <c r="N15" s="814">
        <f t="shared" si="5"/>
        <v>107.24036070000002</v>
      </c>
      <c r="O15" s="814">
        <f t="shared" si="6"/>
        <v>29.223585299999996</v>
      </c>
      <c r="P15" s="817">
        <f t="shared" si="6"/>
        <v>19.434046799999997</v>
      </c>
      <c r="Q15" s="814">
        <f t="shared" si="6"/>
        <v>48.657632099999972</v>
      </c>
      <c r="R15" s="831"/>
      <c r="S15" s="781"/>
      <c r="T15" s="832"/>
      <c r="U15" s="833"/>
      <c r="V15" s="817"/>
      <c r="W15" s="817"/>
      <c r="X15" s="817"/>
    </row>
    <row r="16" spans="1:25" ht="15" x14ac:dyDescent="0.25">
      <c r="A16" s="774">
        <v>4</v>
      </c>
      <c r="B16" s="742" t="s">
        <v>906</v>
      </c>
      <c r="C16" s="817">
        <v>244.31982466666668</v>
      </c>
      <c r="D16" s="817">
        <v>162.47571466666668</v>
      </c>
      <c r="E16" s="814">
        <f t="shared" si="0"/>
        <v>406.79553933333335</v>
      </c>
      <c r="F16" s="766">
        <v>76.459999999999994</v>
      </c>
      <c r="G16" s="766">
        <v>13.54</v>
      </c>
      <c r="H16" s="814">
        <f t="shared" si="1"/>
        <v>90</v>
      </c>
      <c r="I16" s="814">
        <f t="shared" si="2"/>
        <v>167.85982466666667</v>
      </c>
      <c r="J16" s="814">
        <f t="shared" si="3"/>
        <v>148.93571466666668</v>
      </c>
      <c r="K16" s="814">
        <f t="shared" si="4"/>
        <v>316.79553933333335</v>
      </c>
      <c r="L16" s="814">
        <v>228.8699062</v>
      </c>
      <c r="M16" s="814">
        <v>152.20132720000001</v>
      </c>
      <c r="N16" s="814">
        <f t="shared" si="5"/>
        <v>381.07123339999998</v>
      </c>
      <c r="O16" s="814">
        <f t="shared" si="6"/>
        <v>15.449918466666645</v>
      </c>
      <c r="P16" s="817">
        <f t="shared" si="6"/>
        <v>10.274387466666667</v>
      </c>
      <c r="Q16" s="814">
        <f t="shared" si="6"/>
        <v>25.724305933333369</v>
      </c>
      <c r="R16" s="831"/>
      <c r="S16" s="781"/>
      <c r="T16" s="834"/>
      <c r="U16" s="833"/>
      <c r="V16" s="817"/>
      <c r="W16" s="817"/>
      <c r="X16" s="817"/>
    </row>
    <row r="17" spans="1:24" x14ac:dyDescent="0.2">
      <c r="A17" s="774">
        <v>5</v>
      </c>
      <c r="B17" s="742" t="s">
        <v>907</v>
      </c>
      <c r="C17" s="817">
        <v>246.05362335666663</v>
      </c>
      <c r="D17" s="817">
        <v>163.62871230666664</v>
      </c>
      <c r="E17" s="814">
        <f t="shared" si="0"/>
        <v>409.68233566333328</v>
      </c>
      <c r="F17" s="766">
        <v>76.459999999999994</v>
      </c>
      <c r="G17" s="766">
        <v>13.54</v>
      </c>
      <c r="H17" s="814">
        <f t="shared" si="1"/>
        <v>90</v>
      </c>
      <c r="I17" s="814">
        <f t="shared" si="2"/>
        <v>169.59362335666663</v>
      </c>
      <c r="J17" s="814">
        <f t="shared" si="3"/>
        <v>150.08871230666665</v>
      </c>
      <c r="K17" s="814">
        <f t="shared" si="4"/>
        <v>319.68233566333328</v>
      </c>
      <c r="L17" s="814">
        <v>244.3628382</v>
      </c>
      <c r="M17" s="814">
        <v>162.50431920000003</v>
      </c>
      <c r="N17" s="814">
        <f t="shared" si="5"/>
        <v>406.8671574</v>
      </c>
      <c r="O17" s="814">
        <f t="shared" si="6"/>
        <v>1.6907851566666068</v>
      </c>
      <c r="P17" s="817">
        <f t="shared" si="6"/>
        <v>1.1243931066666164</v>
      </c>
      <c r="Q17" s="814">
        <f t="shared" si="6"/>
        <v>2.81517826333328</v>
      </c>
      <c r="R17" s="817"/>
      <c r="S17" s="781"/>
      <c r="T17" s="834"/>
      <c r="U17" s="833"/>
      <c r="V17" s="817"/>
      <c r="W17" s="817"/>
      <c r="X17" s="817"/>
    </row>
    <row r="18" spans="1:24" x14ac:dyDescent="0.2">
      <c r="A18" s="774">
        <v>6</v>
      </c>
      <c r="B18" s="742" t="s">
        <v>908</v>
      </c>
      <c r="C18" s="817">
        <v>305.80108218833334</v>
      </c>
      <c r="D18" s="817">
        <v>203.36151371333332</v>
      </c>
      <c r="E18" s="814">
        <f t="shared" si="0"/>
        <v>509.16259590166669</v>
      </c>
      <c r="F18" s="766">
        <v>84.95</v>
      </c>
      <c r="G18" s="766">
        <v>15.05</v>
      </c>
      <c r="H18" s="814">
        <f t="shared" si="1"/>
        <v>100</v>
      </c>
      <c r="I18" s="814">
        <f t="shared" si="2"/>
        <v>220.85108218833335</v>
      </c>
      <c r="J18" s="814">
        <f t="shared" si="3"/>
        <v>188.31151371333331</v>
      </c>
      <c r="K18" s="814">
        <f t="shared" si="4"/>
        <v>409.16259590166669</v>
      </c>
      <c r="L18" s="814">
        <v>279.42480540000003</v>
      </c>
      <c r="M18" s="814">
        <v>185.82096240000001</v>
      </c>
      <c r="N18" s="814">
        <f t="shared" si="5"/>
        <v>465.24576780000007</v>
      </c>
      <c r="O18" s="814">
        <f t="shared" si="6"/>
        <v>26.376276788333314</v>
      </c>
      <c r="P18" s="817">
        <f t="shared" si="6"/>
        <v>17.54055131333331</v>
      </c>
      <c r="Q18" s="814">
        <f t="shared" si="6"/>
        <v>43.916828101666624</v>
      </c>
      <c r="R18" s="817"/>
      <c r="S18" s="781"/>
      <c r="T18" s="834"/>
      <c r="U18" s="833"/>
      <c r="V18" s="817"/>
      <c r="W18" s="817"/>
      <c r="X18" s="817"/>
    </row>
    <row r="19" spans="1:24" x14ac:dyDescent="0.2">
      <c r="A19" s="774">
        <v>7</v>
      </c>
      <c r="B19" s="742" t="s">
        <v>909</v>
      </c>
      <c r="C19" s="817">
        <v>325.87224800000001</v>
      </c>
      <c r="D19" s="817">
        <v>216.70908800000001</v>
      </c>
      <c r="E19" s="814">
        <f t="shared" si="0"/>
        <v>542.58133599999996</v>
      </c>
      <c r="F19" s="766">
        <v>76.459999999999994</v>
      </c>
      <c r="G19" s="766">
        <v>13.54</v>
      </c>
      <c r="H19" s="814">
        <f t="shared" si="1"/>
        <v>90</v>
      </c>
      <c r="I19" s="814">
        <f t="shared" si="2"/>
        <v>249.41224800000003</v>
      </c>
      <c r="J19" s="814">
        <f t="shared" si="3"/>
        <v>203.16908800000002</v>
      </c>
      <c r="K19" s="814">
        <f t="shared" si="4"/>
        <v>452.58133600000008</v>
      </c>
      <c r="L19" s="814">
        <v>321.87525370000003</v>
      </c>
      <c r="M19" s="814">
        <v>214.05103720000002</v>
      </c>
      <c r="N19" s="814">
        <f t="shared" si="5"/>
        <v>535.92629090000003</v>
      </c>
      <c r="O19" s="814">
        <f t="shared" si="6"/>
        <v>3.996994299999983</v>
      </c>
      <c r="P19" s="817">
        <f t="shared" si="6"/>
        <v>2.6580507999999838</v>
      </c>
      <c r="Q19" s="814">
        <f t="shared" si="6"/>
        <v>6.6550451000000521</v>
      </c>
      <c r="R19" s="817"/>
      <c r="S19" s="781"/>
      <c r="T19" s="834"/>
      <c r="U19" s="833"/>
      <c r="V19" s="817"/>
      <c r="W19" s="817"/>
      <c r="X19" s="817"/>
    </row>
    <row r="20" spans="1:24" x14ac:dyDescent="0.2">
      <c r="A20" s="774">
        <v>8</v>
      </c>
      <c r="B20" s="749" t="s">
        <v>910</v>
      </c>
      <c r="C20" s="817">
        <v>134.30184560000001</v>
      </c>
      <c r="D20" s="817">
        <v>89.312393600000007</v>
      </c>
      <c r="E20" s="814">
        <f t="shared" si="0"/>
        <v>223.61423920000001</v>
      </c>
      <c r="F20" s="766">
        <v>33.130000000000003</v>
      </c>
      <c r="G20" s="766">
        <v>5.87</v>
      </c>
      <c r="H20" s="814">
        <f t="shared" si="1"/>
        <v>39</v>
      </c>
      <c r="I20" s="814">
        <f t="shared" si="2"/>
        <v>101.17184560000001</v>
      </c>
      <c r="J20" s="814">
        <f t="shared" si="3"/>
        <v>83.442393600000003</v>
      </c>
      <c r="K20" s="814">
        <f t="shared" si="4"/>
        <v>184.61423920000001</v>
      </c>
      <c r="L20" s="814">
        <v>111.20873659999999</v>
      </c>
      <c r="M20" s="814">
        <v>73.955189600000011</v>
      </c>
      <c r="N20" s="814">
        <f t="shared" si="5"/>
        <v>185.16392619999999</v>
      </c>
      <c r="O20" s="814">
        <f t="shared" si="6"/>
        <v>23.093109000000013</v>
      </c>
      <c r="P20" s="817">
        <f t="shared" si="6"/>
        <v>15.357203999999996</v>
      </c>
      <c r="Q20" s="814">
        <f t="shared" si="6"/>
        <v>38.450313000000023</v>
      </c>
      <c r="R20" s="817"/>
      <c r="S20" s="781"/>
      <c r="T20" s="834"/>
      <c r="U20" s="833"/>
      <c r="V20" s="817"/>
      <c r="W20" s="817"/>
      <c r="X20" s="817"/>
    </row>
    <row r="21" spans="1:24" ht="14.25" x14ac:dyDescent="0.2">
      <c r="A21" s="774">
        <v>9</v>
      </c>
      <c r="B21" s="750" t="s">
        <v>911</v>
      </c>
      <c r="C21" s="817">
        <v>284.23847920000003</v>
      </c>
      <c r="D21" s="817">
        <v>189.0221152</v>
      </c>
      <c r="E21" s="814">
        <f t="shared" si="0"/>
        <v>473.26059440000006</v>
      </c>
      <c r="F21" s="766">
        <v>84.95</v>
      </c>
      <c r="G21" s="766">
        <v>15.05</v>
      </c>
      <c r="H21" s="814">
        <f t="shared" si="1"/>
        <v>100</v>
      </c>
      <c r="I21" s="814">
        <f t="shared" si="2"/>
        <v>199.28847920000004</v>
      </c>
      <c r="J21" s="814">
        <f t="shared" si="3"/>
        <v>173.97211519999999</v>
      </c>
      <c r="K21" s="814">
        <f t="shared" si="4"/>
        <v>373.26059440000006</v>
      </c>
      <c r="L21" s="814">
        <v>278.22451020000005</v>
      </c>
      <c r="M21" s="814">
        <v>185.02275120000002</v>
      </c>
      <c r="N21" s="814">
        <f t="shared" si="5"/>
        <v>463.24726140000007</v>
      </c>
      <c r="O21" s="814">
        <f t="shared" si="6"/>
        <v>6.0139689999999746</v>
      </c>
      <c r="P21" s="817">
        <f t="shared" si="6"/>
        <v>3.9993639999999857</v>
      </c>
      <c r="Q21" s="814">
        <f t="shared" si="6"/>
        <v>10.013332999999989</v>
      </c>
      <c r="R21" s="817"/>
      <c r="S21" s="781"/>
      <c r="T21" s="834"/>
      <c r="U21" s="833"/>
      <c r="V21" s="817"/>
      <c r="W21" s="817"/>
      <c r="X21" s="817"/>
    </row>
    <row r="22" spans="1:24" ht="14.25" x14ac:dyDescent="0.2">
      <c r="A22" s="774">
        <v>10</v>
      </c>
      <c r="B22" s="751" t="s">
        <v>912</v>
      </c>
      <c r="C22" s="817">
        <v>368.40751638166665</v>
      </c>
      <c r="D22" s="817">
        <v>244.99556920666669</v>
      </c>
      <c r="E22" s="814">
        <f t="shared" si="0"/>
        <v>613.4030855883334</v>
      </c>
      <c r="F22" s="766">
        <v>84.95</v>
      </c>
      <c r="G22" s="766">
        <v>15.05</v>
      </c>
      <c r="H22" s="814">
        <f t="shared" si="1"/>
        <v>100</v>
      </c>
      <c r="I22" s="814">
        <f t="shared" si="2"/>
        <v>283.45751638166666</v>
      </c>
      <c r="J22" s="814">
        <f t="shared" si="3"/>
        <v>229.94556920666668</v>
      </c>
      <c r="K22" s="814">
        <f t="shared" si="4"/>
        <v>513.4030855883334</v>
      </c>
      <c r="L22" s="814">
        <v>363.40960240000004</v>
      </c>
      <c r="M22" s="814">
        <v>241.67189440000001</v>
      </c>
      <c r="N22" s="814">
        <f t="shared" si="5"/>
        <v>605.08149680000008</v>
      </c>
      <c r="O22" s="814">
        <f t="shared" si="6"/>
        <v>4.9979139816666134</v>
      </c>
      <c r="P22" s="817">
        <f t="shared" si="6"/>
        <v>3.3236748066666735</v>
      </c>
      <c r="Q22" s="814">
        <f t="shared" si="6"/>
        <v>8.3215887883333153</v>
      </c>
      <c r="R22" s="817"/>
      <c r="S22" s="781"/>
      <c r="T22" s="834"/>
      <c r="U22" s="833"/>
      <c r="V22" s="817"/>
      <c r="W22" s="817"/>
      <c r="X22" s="817"/>
    </row>
    <row r="23" spans="1:24" ht="14.25" x14ac:dyDescent="0.2">
      <c r="A23" s="774">
        <v>11</v>
      </c>
      <c r="B23" s="751" t="s">
        <v>913</v>
      </c>
      <c r="C23" s="817">
        <v>322.00780040000001</v>
      </c>
      <c r="D23" s="817">
        <v>214.13918240000001</v>
      </c>
      <c r="E23" s="814">
        <f t="shared" si="0"/>
        <v>536.14698280000005</v>
      </c>
      <c r="F23" s="766">
        <v>76.459999999999994</v>
      </c>
      <c r="G23" s="766">
        <v>13.54</v>
      </c>
      <c r="H23" s="814">
        <f t="shared" si="1"/>
        <v>90</v>
      </c>
      <c r="I23" s="814">
        <f t="shared" si="2"/>
        <v>245.54780040000003</v>
      </c>
      <c r="J23" s="814">
        <f t="shared" si="3"/>
        <v>200.59918240000002</v>
      </c>
      <c r="K23" s="814">
        <f t="shared" si="4"/>
        <v>446.14698280000005</v>
      </c>
      <c r="L23" s="814">
        <v>305.33895470000004</v>
      </c>
      <c r="M23" s="814">
        <v>203.05419320000001</v>
      </c>
      <c r="N23" s="814">
        <f t="shared" si="5"/>
        <v>508.39314790000003</v>
      </c>
      <c r="O23" s="814">
        <f t="shared" si="6"/>
        <v>16.668845699999963</v>
      </c>
      <c r="P23" s="817">
        <f t="shared" si="6"/>
        <v>11.084989199999995</v>
      </c>
      <c r="Q23" s="814">
        <f t="shared" si="6"/>
        <v>27.753834900000015</v>
      </c>
      <c r="R23" s="817"/>
      <c r="S23" s="781"/>
      <c r="T23" s="834"/>
      <c r="U23" s="833"/>
      <c r="V23" s="817"/>
      <c r="W23" s="817"/>
      <c r="X23" s="817"/>
    </row>
    <row r="24" spans="1:24" ht="14.25" x14ac:dyDescent="0.2">
      <c r="A24" s="774">
        <v>12</v>
      </c>
      <c r="B24" s="751" t="s">
        <v>914</v>
      </c>
      <c r="C24" s="817">
        <v>199.44695948666666</v>
      </c>
      <c r="D24" s="817">
        <v>132.63470258666666</v>
      </c>
      <c r="E24" s="814">
        <f t="shared" si="0"/>
        <v>332.08166207333329</v>
      </c>
      <c r="F24" s="766">
        <v>76.459999999999994</v>
      </c>
      <c r="G24" s="766">
        <v>13.54</v>
      </c>
      <c r="H24" s="814">
        <f t="shared" si="1"/>
        <v>90</v>
      </c>
      <c r="I24" s="814">
        <f t="shared" si="2"/>
        <v>122.98695948666666</v>
      </c>
      <c r="J24" s="814">
        <f t="shared" si="3"/>
        <v>119.09470258666667</v>
      </c>
      <c r="K24" s="814">
        <f t="shared" si="4"/>
        <v>242.08166207333335</v>
      </c>
      <c r="L24" s="814">
        <v>202.80781560000003</v>
      </c>
      <c r="M24" s="814">
        <v>134.86971360000001</v>
      </c>
      <c r="N24" s="814">
        <f t="shared" si="5"/>
        <v>337.67752920000004</v>
      </c>
      <c r="O24" s="814">
        <f t="shared" si="6"/>
        <v>-3.3608561133333694</v>
      </c>
      <c r="P24" s="817">
        <f t="shared" si="6"/>
        <v>-2.2350110133333487</v>
      </c>
      <c r="Q24" s="814">
        <f t="shared" si="6"/>
        <v>-5.5958671266666897</v>
      </c>
      <c r="R24" s="835"/>
      <c r="S24" s="781"/>
      <c r="T24" s="834"/>
      <c r="U24" s="833"/>
      <c r="V24" s="817"/>
      <c r="W24" s="817"/>
      <c r="X24" s="817"/>
    </row>
    <row r="25" spans="1:24" ht="14.25" x14ac:dyDescent="0.2">
      <c r="A25" s="774">
        <v>13</v>
      </c>
      <c r="B25" s="751" t="s">
        <v>915</v>
      </c>
      <c r="C25" s="817">
        <v>173.5461468</v>
      </c>
      <c r="D25" s="817">
        <v>115.4103408</v>
      </c>
      <c r="E25" s="814">
        <f t="shared" si="0"/>
        <v>288.9564876</v>
      </c>
      <c r="F25" s="766">
        <v>76.45</v>
      </c>
      <c r="G25" s="766">
        <v>13.55</v>
      </c>
      <c r="H25" s="814">
        <f t="shared" si="1"/>
        <v>90</v>
      </c>
      <c r="I25" s="814">
        <f t="shared" si="2"/>
        <v>97.0961468</v>
      </c>
      <c r="J25" s="814">
        <f t="shared" si="3"/>
        <v>101.8603408</v>
      </c>
      <c r="K25" s="814">
        <f t="shared" si="4"/>
        <v>198.9564876</v>
      </c>
      <c r="L25" s="814">
        <v>136.18135700000002</v>
      </c>
      <c r="M25" s="814">
        <v>90.562292000000014</v>
      </c>
      <c r="N25" s="814">
        <f t="shared" si="5"/>
        <v>226.74364900000003</v>
      </c>
      <c r="O25" s="814">
        <f t="shared" si="6"/>
        <v>37.364789799999983</v>
      </c>
      <c r="P25" s="817">
        <f t="shared" si="6"/>
        <v>24.848048799999987</v>
      </c>
      <c r="Q25" s="814">
        <f t="shared" si="6"/>
        <v>62.212838599999969</v>
      </c>
      <c r="R25" s="817"/>
      <c r="S25" s="781"/>
      <c r="T25" s="834"/>
      <c r="U25" s="833"/>
      <c r="V25" s="817"/>
      <c r="W25" s="817"/>
      <c r="X25" s="817"/>
    </row>
    <row r="26" spans="1:24" ht="15" x14ac:dyDescent="0.2">
      <c r="A26" s="774">
        <v>14</v>
      </c>
      <c r="B26" s="752" t="s">
        <v>916</v>
      </c>
      <c r="C26" s="817">
        <v>470.125292</v>
      </c>
      <c r="D26" s="817">
        <v>312.63915200000002</v>
      </c>
      <c r="E26" s="814">
        <f t="shared" si="0"/>
        <v>782.76444400000003</v>
      </c>
      <c r="F26" s="766">
        <v>169.9</v>
      </c>
      <c r="G26" s="766">
        <v>30.1</v>
      </c>
      <c r="H26" s="814">
        <f t="shared" si="1"/>
        <v>200</v>
      </c>
      <c r="I26" s="814">
        <f t="shared" si="2"/>
        <v>300.22529199999997</v>
      </c>
      <c r="J26" s="814">
        <f t="shared" si="3"/>
        <v>282.539152</v>
      </c>
      <c r="K26" s="814">
        <f t="shared" si="4"/>
        <v>582.76444399999991</v>
      </c>
      <c r="L26" s="814">
        <v>451.94580080000003</v>
      </c>
      <c r="M26" s="814">
        <v>300.54956479999998</v>
      </c>
      <c r="N26" s="814">
        <f t="shared" si="5"/>
        <v>752.49536560000001</v>
      </c>
      <c r="O26" s="814">
        <f t="shared" si="6"/>
        <v>18.179491199999916</v>
      </c>
      <c r="P26" s="817">
        <f t="shared" si="6"/>
        <v>12.08958720000004</v>
      </c>
      <c r="Q26" s="814">
        <f t="shared" si="6"/>
        <v>30.269078399999898</v>
      </c>
      <c r="R26" s="817"/>
      <c r="S26" s="781"/>
      <c r="T26" s="834"/>
      <c r="U26" s="833"/>
      <c r="V26" s="817"/>
      <c r="W26" s="817"/>
      <c r="X26" s="817"/>
    </row>
    <row r="27" spans="1:24" ht="15" x14ac:dyDescent="0.2">
      <c r="A27" s="774">
        <v>15</v>
      </c>
      <c r="B27" s="752" t="s">
        <v>917</v>
      </c>
      <c r="C27" s="817">
        <v>268.76425916166664</v>
      </c>
      <c r="D27" s="817">
        <v>178.73156688666668</v>
      </c>
      <c r="E27" s="814">
        <f t="shared" si="0"/>
        <v>447.49582604833336</v>
      </c>
      <c r="F27" s="766">
        <v>42.47</v>
      </c>
      <c r="G27" s="766">
        <v>7.53</v>
      </c>
      <c r="H27" s="814">
        <f t="shared" si="1"/>
        <v>50</v>
      </c>
      <c r="I27" s="814">
        <f t="shared" si="2"/>
        <v>226.29425916166664</v>
      </c>
      <c r="J27" s="814">
        <f t="shared" si="3"/>
        <v>171.20156688666668</v>
      </c>
      <c r="K27" s="814">
        <f t="shared" si="4"/>
        <v>397.49582604833336</v>
      </c>
      <c r="L27" s="814">
        <v>250.48581870000001</v>
      </c>
      <c r="M27" s="814">
        <v>166.57617720000002</v>
      </c>
      <c r="N27" s="814">
        <f t="shared" si="5"/>
        <v>417.06199590000006</v>
      </c>
      <c r="O27" s="814">
        <f t="shared" si="6"/>
        <v>18.278440461666634</v>
      </c>
      <c r="P27" s="817">
        <f t="shared" si="6"/>
        <v>12.155389686666666</v>
      </c>
      <c r="Q27" s="814">
        <f t="shared" si="6"/>
        <v>30.4338301483333</v>
      </c>
      <c r="R27" s="817"/>
      <c r="S27" s="781"/>
      <c r="T27" s="834"/>
      <c r="U27" s="833"/>
      <c r="V27" s="817"/>
      <c r="W27" s="817"/>
      <c r="X27" s="817"/>
    </row>
    <row r="28" spans="1:24" ht="15" x14ac:dyDescent="0.2">
      <c r="A28" s="774">
        <v>16</v>
      </c>
      <c r="B28" s="752" t="s">
        <v>918</v>
      </c>
      <c r="C28" s="817">
        <v>157.77369400000001</v>
      </c>
      <c r="D28" s="817">
        <v>104.921464</v>
      </c>
      <c r="E28" s="814">
        <f t="shared" si="0"/>
        <v>262.69515799999999</v>
      </c>
      <c r="F28" s="766">
        <v>46.72</v>
      </c>
      <c r="G28" s="766">
        <v>8.2799999999999994</v>
      </c>
      <c r="H28" s="814">
        <f t="shared" si="1"/>
        <v>55</v>
      </c>
      <c r="I28" s="814">
        <f t="shared" si="2"/>
        <v>111.05369400000001</v>
      </c>
      <c r="J28" s="814">
        <f t="shared" si="3"/>
        <v>96.641463999999999</v>
      </c>
      <c r="K28" s="814">
        <f t="shared" si="4"/>
        <v>207.69515799999999</v>
      </c>
      <c r="L28" s="814">
        <v>127.25530999999999</v>
      </c>
      <c r="M28" s="814">
        <v>84.626360000000005</v>
      </c>
      <c r="N28" s="814">
        <f t="shared" si="5"/>
        <v>211.88166999999999</v>
      </c>
      <c r="O28" s="814">
        <f t="shared" si="6"/>
        <v>30.518384000000012</v>
      </c>
      <c r="P28" s="817">
        <f t="shared" si="6"/>
        <v>20.295103999999995</v>
      </c>
      <c r="Q28" s="814">
        <f t="shared" si="6"/>
        <v>50.813488000000007</v>
      </c>
      <c r="R28" s="817"/>
      <c r="S28" s="781"/>
      <c r="T28" s="834"/>
      <c r="U28" s="833"/>
      <c r="V28" s="817"/>
      <c r="W28" s="817"/>
      <c r="X28" s="817"/>
    </row>
    <row r="29" spans="1:24" ht="15" x14ac:dyDescent="0.2">
      <c r="A29" s="774">
        <v>17</v>
      </c>
      <c r="B29" s="752" t="s">
        <v>919</v>
      </c>
      <c r="C29" s="817">
        <v>228.09676614833333</v>
      </c>
      <c r="D29" s="817">
        <v>151.68717947333332</v>
      </c>
      <c r="E29" s="814">
        <f t="shared" si="0"/>
        <v>379.78394562166665</v>
      </c>
      <c r="F29" s="766">
        <v>55.22</v>
      </c>
      <c r="G29" s="766">
        <v>9.7799999999999994</v>
      </c>
      <c r="H29" s="814">
        <f t="shared" si="1"/>
        <v>65</v>
      </c>
      <c r="I29" s="814">
        <f t="shared" si="2"/>
        <v>172.87676614833333</v>
      </c>
      <c r="J29" s="814">
        <f t="shared" si="3"/>
        <v>141.90717947333331</v>
      </c>
      <c r="K29" s="814">
        <f t="shared" si="4"/>
        <v>314.78394562166665</v>
      </c>
      <c r="L29" s="814">
        <v>199.85112549999999</v>
      </c>
      <c r="M29" s="814">
        <v>132.90347800000001</v>
      </c>
      <c r="N29" s="814">
        <f t="shared" si="5"/>
        <v>332.75460350000003</v>
      </c>
      <c r="O29" s="814">
        <f t="shared" si="6"/>
        <v>28.245640648333335</v>
      </c>
      <c r="P29" s="817">
        <f t="shared" si="6"/>
        <v>18.783701473333309</v>
      </c>
      <c r="Q29" s="814">
        <f t="shared" si="6"/>
        <v>47.029342121666616</v>
      </c>
      <c r="R29" s="817"/>
      <c r="S29" s="781"/>
      <c r="T29" s="834"/>
      <c r="U29" s="833"/>
      <c r="V29" s="817"/>
      <c r="W29" s="817"/>
      <c r="X29" s="817"/>
    </row>
    <row r="30" spans="1:24" ht="15" x14ac:dyDescent="0.2">
      <c r="A30" s="774">
        <v>18</v>
      </c>
      <c r="B30" s="752" t="s">
        <v>920</v>
      </c>
      <c r="C30" s="817">
        <v>143.46638799999999</v>
      </c>
      <c r="D30" s="817">
        <v>95.406928000000008</v>
      </c>
      <c r="E30" s="814">
        <f t="shared" si="0"/>
        <v>238.87331599999999</v>
      </c>
      <c r="F30" s="766">
        <v>0</v>
      </c>
      <c r="G30" s="766">
        <v>0</v>
      </c>
      <c r="H30" s="814">
        <f t="shared" si="1"/>
        <v>0</v>
      </c>
      <c r="I30" s="814">
        <f t="shared" si="2"/>
        <v>143.46638799999999</v>
      </c>
      <c r="J30" s="814">
        <f t="shared" si="3"/>
        <v>95.406928000000008</v>
      </c>
      <c r="K30" s="814">
        <f t="shared" si="4"/>
        <v>238.87331599999999</v>
      </c>
      <c r="L30" s="814">
        <v>124.50499620000001</v>
      </c>
      <c r="M30" s="814">
        <v>82.797367200000011</v>
      </c>
      <c r="N30" s="814">
        <f t="shared" si="5"/>
        <v>207.30236340000002</v>
      </c>
      <c r="O30" s="814">
        <f t="shared" si="6"/>
        <v>18.961391799999987</v>
      </c>
      <c r="P30" s="817">
        <f t="shared" si="6"/>
        <v>12.609560799999997</v>
      </c>
      <c r="Q30" s="814">
        <f t="shared" si="6"/>
        <v>31.57095259999997</v>
      </c>
      <c r="R30" s="817"/>
      <c r="S30" s="781"/>
      <c r="T30" s="834"/>
      <c r="U30" s="833"/>
      <c r="V30" s="817"/>
      <c r="W30" s="817"/>
      <c r="X30" s="817"/>
    </row>
    <row r="31" spans="1:24" ht="15" x14ac:dyDescent="0.2">
      <c r="A31" s="774">
        <v>19</v>
      </c>
      <c r="B31" s="752" t="s">
        <v>921</v>
      </c>
      <c r="C31" s="817">
        <v>148.1568244</v>
      </c>
      <c r="D31" s="817">
        <v>98.52612640000001</v>
      </c>
      <c r="E31" s="814">
        <f t="shared" si="0"/>
        <v>246.68295080000001</v>
      </c>
      <c r="F31" s="766">
        <v>76.45</v>
      </c>
      <c r="G31" s="766">
        <v>13.55</v>
      </c>
      <c r="H31" s="814">
        <f t="shared" si="1"/>
        <v>90</v>
      </c>
      <c r="I31" s="814">
        <f t="shared" si="2"/>
        <v>71.706824400000002</v>
      </c>
      <c r="J31" s="814">
        <f t="shared" si="3"/>
        <v>84.976126400000012</v>
      </c>
      <c r="K31" s="814">
        <f t="shared" si="4"/>
        <v>156.68295080000001</v>
      </c>
      <c r="L31" s="814">
        <v>128.14997</v>
      </c>
      <c r="M31" s="814">
        <v>85.221320000000006</v>
      </c>
      <c r="N31" s="814">
        <f t="shared" si="5"/>
        <v>213.37128999999999</v>
      </c>
      <c r="O31" s="814">
        <f t="shared" si="6"/>
        <v>20.006854400000009</v>
      </c>
      <c r="P31" s="817">
        <f t="shared" si="6"/>
        <v>13.304806400000004</v>
      </c>
      <c r="Q31" s="814">
        <f t="shared" si="6"/>
        <v>33.311660800000027</v>
      </c>
      <c r="R31" s="817"/>
      <c r="S31" s="781"/>
      <c r="T31" s="834"/>
      <c r="U31" s="833"/>
      <c r="V31" s="817"/>
      <c r="W31" s="817"/>
      <c r="X31" s="817"/>
    </row>
    <row r="32" spans="1:24" ht="15" x14ac:dyDescent="0.2">
      <c r="A32" s="774">
        <v>20</v>
      </c>
      <c r="B32" s="752" t="s">
        <v>922</v>
      </c>
      <c r="C32" s="817">
        <v>338.62664588999996</v>
      </c>
      <c r="D32" s="817">
        <v>225.19092083999999</v>
      </c>
      <c r="E32" s="814">
        <f t="shared" si="0"/>
        <v>563.81756672999995</v>
      </c>
      <c r="F32" s="766">
        <v>85.13</v>
      </c>
      <c r="G32" s="766">
        <v>14.87</v>
      </c>
      <c r="H32" s="814">
        <f t="shared" si="1"/>
        <v>100</v>
      </c>
      <c r="I32" s="814">
        <f t="shared" si="2"/>
        <v>253.49664588999997</v>
      </c>
      <c r="J32" s="814">
        <f t="shared" si="3"/>
        <v>210.32092083999999</v>
      </c>
      <c r="K32" s="814">
        <f t="shared" si="4"/>
        <v>463.81756672999995</v>
      </c>
      <c r="L32" s="814">
        <v>338.2334267</v>
      </c>
      <c r="M32" s="814">
        <v>224.9294252</v>
      </c>
      <c r="N32" s="814">
        <f t="shared" si="5"/>
        <v>563.16285189999996</v>
      </c>
      <c r="O32" s="814">
        <f t="shared" si="6"/>
        <v>0.39321918999996797</v>
      </c>
      <c r="P32" s="817">
        <f t="shared" si="6"/>
        <v>0.26149563999999259</v>
      </c>
      <c r="Q32" s="814">
        <f t="shared" si="6"/>
        <v>0.65471482999998898</v>
      </c>
      <c r="R32" s="817"/>
      <c r="S32" s="781"/>
      <c r="T32" s="834"/>
      <c r="U32" s="833"/>
      <c r="V32" s="817"/>
      <c r="W32" s="817"/>
      <c r="X32" s="817"/>
    </row>
    <row r="33" spans="1:24" ht="15" x14ac:dyDescent="0.2">
      <c r="A33" s="774">
        <v>21</v>
      </c>
      <c r="B33" s="752" t="s">
        <v>923</v>
      </c>
      <c r="C33" s="817">
        <v>230.07721360000002</v>
      </c>
      <c r="D33" s="817">
        <v>153.00420159999999</v>
      </c>
      <c r="E33" s="814">
        <f t="shared" si="0"/>
        <v>383.08141520000004</v>
      </c>
      <c r="F33" s="766">
        <v>38.229999999999997</v>
      </c>
      <c r="G33" s="766">
        <v>6.77</v>
      </c>
      <c r="H33" s="814">
        <f t="shared" si="1"/>
        <v>45</v>
      </c>
      <c r="I33" s="814">
        <f t="shared" si="2"/>
        <v>191.84721360000003</v>
      </c>
      <c r="J33" s="814">
        <f t="shared" si="3"/>
        <v>146.23420159999998</v>
      </c>
      <c r="K33" s="814">
        <f t="shared" si="4"/>
        <v>338.08141520000004</v>
      </c>
      <c r="L33" s="814">
        <v>242.88104749999999</v>
      </c>
      <c r="M33" s="814">
        <v>161.51891000000001</v>
      </c>
      <c r="N33" s="814">
        <f t="shared" si="5"/>
        <v>404.39995750000003</v>
      </c>
      <c r="O33" s="814">
        <f t="shared" si="6"/>
        <v>-12.803833899999972</v>
      </c>
      <c r="P33" s="817">
        <f t="shared" si="6"/>
        <v>-8.5147084000000177</v>
      </c>
      <c r="Q33" s="814">
        <f t="shared" si="6"/>
        <v>-21.31854229999999</v>
      </c>
      <c r="R33" s="817"/>
      <c r="S33" s="781"/>
      <c r="T33" s="834"/>
      <c r="U33" s="833"/>
      <c r="V33" s="817"/>
      <c r="W33" s="817"/>
      <c r="X33" s="817"/>
    </row>
    <row r="34" spans="1:24" ht="15" x14ac:dyDescent="0.2">
      <c r="A34" s="774">
        <v>22</v>
      </c>
      <c r="B34" s="752" t="s">
        <v>924</v>
      </c>
      <c r="C34" s="817">
        <v>241.77732856333333</v>
      </c>
      <c r="D34" s="817">
        <v>160.78492321333334</v>
      </c>
      <c r="E34" s="814">
        <f t="shared" si="0"/>
        <v>402.5622517766667</v>
      </c>
      <c r="F34" s="766">
        <v>84.95</v>
      </c>
      <c r="G34" s="766">
        <v>15.05</v>
      </c>
      <c r="H34" s="814">
        <f t="shared" si="1"/>
        <v>100</v>
      </c>
      <c r="I34" s="814">
        <f t="shared" si="2"/>
        <v>156.82732856333331</v>
      </c>
      <c r="J34" s="814">
        <f t="shared" si="3"/>
        <v>145.73492321333333</v>
      </c>
      <c r="K34" s="814">
        <f t="shared" si="4"/>
        <v>302.56225177666664</v>
      </c>
      <c r="L34" s="814">
        <v>223.91723769999999</v>
      </c>
      <c r="M34" s="814">
        <v>148.9077412</v>
      </c>
      <c r="N34" s="814">
        <f t="shared" si="5"/>
        <v>372.82497890000002</v>
      </c>
      <c r="O34" s="814">
        <f t="shared" si="6"/>
        <v>17.860090863333312</v>
      </c>
      <c r="P34" s="817">
        <f t="shared" si="6"/>
        <v>11.877182013333339</v>
      </c>
      <c r="Q34" s="814">
        <f t="shared" si="6"/>
        <v>29.737272876666623</v>
      </c>
      <c r="R34" s="817"/>
      <c r="S34" s="781"/>
      <c r="T34" s="834"/>
      <c r="U34" s="833"/>
      <c r="V34" s="817"/>
      <c r="W34" s="817"/>
      <c r="X34" s="817"/>
    </row>
    <row r="35" spans="1:24" x14ac:dyDescent="0.2">
      <c r="A35" s="791" t="s">
        <v>18</v>
      </c>
      <c r="B35" s="766"/>
      <c r="C35" s="818">
        <f>SUM(C13:C34)</f>
        <v>5494.984432643334</v>
      </c>
      <c r="D35" s="818">
        <f t="shared" ref="D35:Q35" si="7">SUM(D13:D34)</f>
        <v>3654.232823693334</v>
      </c>
      <c r="E35" s="818">
        <f t="shared" si="7"/>
        <v>9149.2172563366676</v>
      </c>
      <c r="F35" s="818">
        <f t="shared" si="7"/>
        <v>1498.7000000000005</v>
      </c>
      <c r="G35" s="818">
        <f t="shared" si="7"/>
        <v>265.3</v>
      </c>
      <c r="H35" s="818">
        <f t="shared" si="7"/>
        <v>1764</v>
      </c>
      <c r="I35" s="818">
        <f t="shared" si="7"/>
        <v>3996.2844326433337</v>
      </c>
      <c r="J35" s="818">
        <f t="shared" si="7"/>
        <v>3388.932823693332</v>
      </c>
      <c r="K35" s="818">
        <f t="shared" si="7"/>
        <v>7385.2172563366694</v>
      </c>
      <c r="L35" s="818">
        <f t="shared" si="7"/>
        <v>5016.6336272000008</v>
      </c>
      <c r="M35" s="818">
        <f t="shared" si="7"/>
        <v>3336.1236032000011</v>
      </c>
      <c r="N35" s="818">
        <f t="shared" si="7"/>
        <v>8352.7572304000005</v>
      </c>
      <c r="O35" s="818">
        <f t="shared" si="7"/>
        <v>478.35080544333306</v>
      </c>
      <c r="P35" s="818">
        <f t="shared" si="7"/>
        <v>318.10922049333328</v>
      </c>
      <c r="Q35" s="818">
        <f t="shared" si="7"/>
        <v>796.4600259366664</v>
      </c>
      <c r="R35" s="836"/>
      <c r="S35" s="781"/>
      <c r="T35" s="837"/>
      <c r="U35" s="838"/>
    </row>
    <row r="36" spans="1:24" x14ac:dyDescent="0.2">
      <c r="A36" s="795"/>
      <c r="B36" s="796"/>
      <c r="C36" s="796"/>
      <c r="D36" s="796"/>
      <c r="E36" s="767"/>
      <c r="F36" s="767"/>
      <c r="G36" s="767"/>
      <c r="H36" s="767"/>
      <c r="I36" s="767"/>
      <c r="J36" s="767"/>
      <c r="K36" s="767"/>
      <c r="L36" s="767"/>
      <c r="M36" s="767"/>
      <c r="N36" s="767"/>
      <c r="O36" s="767"/>
      <c r="P36" s="767"/>
      <c r="Q36" s="767"/>
      <c r="R36" s="767"/>
    </row>
    <row r="37" spans="1:24" x14ac:dyDescent="0.2">
      <c r="A37" s="1103" t="s">
        <v>670</v>
      </c>
      <c r="B37" s="1103"/>
      <c r="C37" s="1103"/>
      <c r="D37" s="1103"/>
      <c r="E37" s="1103"/>
      <c r="F37" s="1103"/>
      <c r="G37" s="1103"/>
      <c r="H37" s="1103"/>
      <c r="I37" s="1103"/>
      <c r="J37" s="1103"/>
      <c r="K37" s="1103"/>
      <c r="L37" s="1103"/>
      <c r="M37" s="1103"/>
      <c r="N37" s="1103"/>
      <c r="O37" s="1103"/>
      <c r="P37" s="1103"/>
      <c r="Q37" s="1103"/>
      <c r="R37" s="839"/>
    </row>
    <row r="38" spans="1:24" x14ac:dyDescent="0.2">
      <c r="A38" s="819"/>
      <c r="B38" s="820"/>
      <c r="C38" s="820"/>
      <c r="D38" s="820"/>
      <c r="E38" s="820"/>
      <c r="F38" s="820"/>
      <c r="G38" s="820"/>
      <c r="H38" s="820"/>
      <c r="I38" s="820"/>
      <c r="J38" s="820"/>
      <c r="K38" s="820"/>
      <c r="L38" s="820"/>
      <c r="M38" s="820"/>
      <c r="N38" s="820"/>
      <c r="O38" s="820"/>
      <c r="P38" s="820"/>
      <c r="Q38" s="820"/>
      <c r="R38" s="820"/>
    </row>
    <row r="39" spans="1:24" ht="15.75" x14ac:dyDescent="0.2">
      <c r="A39" s="797"/>
      <c r="B39" s="797"/>
      <c r="C39" s="797"/>
      <c r="D39" s="797"/>
      <c r="E39" s="797"/>
      <c r="F39" s="821">
        <f>F35+'T7 CC PY UTlisn'!F36</f>
        <v>2875.380000000001</v>
      </c>
      <c r="G39" s="821">
        <f>G35+'T7 CC PY UTlisn'!G36</f>
        <v>533.07999999999993</v>
      </c>
      <c r="H39" s="821">
        <f>H35+'T7 CC PY UTlisn'!H36</f>
        <v>3408.46</v>
      </c>
      <c r="I39" s="821">
        <f>I35+'T7 CC PY UTlisn'!I36</f>
        <v>7938.0037537396674</v>
      </c>
      <c r="J39" s="797"/>
      <c r="K39" s="797"/>
      <c r="L39" s="797"/>
      <c r="M39" s="1068" t="s">
        <v>1034</v>
      </c>
      <c r="N39" s="1068"/>
      <c r="O39" s="1068"/>
      <c r="P39" s="1068"/>
      <c r="Q39" s="1068"/>
      <c r="R39" s="840"/>
    </row>
    <row r="40" spans="1:24" ht="15.75" x14ac:dyDescent="0.2">
      <c r="A40" s="798"/>
      <c r="B40" s="798"/>
      <c r="C40" s="798"/>
      <c r="D40" s="798"/>
      <c r="E40" s="798"/>
      <c r="F40" s="798"/>
      <c r="G40" s="798"/>
      <c r="H40" s="798"/>
      <c r="I40" s="798"/>
      <c r="J40" s="798"/>
      <c r="K40" s="798"/>
      <c r="L40" s="798"/>
      <c r="M40" s="1068"/>
      <c r="N40" s="1068"/>
      <c r="O40" s="1068"/>
      <c r="P40" s="1068"/>
      <c r="Q40" s="1068"/>
      <c r="R40" s="840"/>
    </row>
    <row r="41" spans="1:24" ht="15.75" x14ac:dyDescent="0.2">
      <c r="A41" s="798"/>
      <c r="B41" s="798"/>
      <c r="C41" s="798"/>
      <c r="D41" s="798"/>
      <c r="E41" s="798"/>
      <c r="F41" s="798"/>
      <c r="G41" s="798"/>
      <c r="H41" s="798"/>
      <c r="I41" s="798"/>
      <c r="J41" s="798"/>
      <c r="K41" s="798"/>
      <c r="L41" s="798"/>
      <c r="M41" s="1068"/>
      <c r="N41" s="1068"/>
      <c r="O41" s="1068"/>
      <c r="P41" s="1068"/>
      <c r="Q41" s="1068"/>
      <c r="R41" s="840"/>
    </row>
    <row r="42" spans="1:24" x14ac:dyDescent="0.2">
      <c r="A42" s="797"/>
      <c r="B42" s="797"/>
      <c r="C42" s="797"/>
      <c r="D42" s="797"/>
      <c r="E42" s="797"/>
      <c r="F42" s="797"/>
      <c r="G42" s="797"/>
      <c r="H42" s="797"/>
      <c r="I42" s="797"/>
      <c r="J42" s="797"/>
      <c r="K42" s="797"/>
      <c r="L42" s="797"/>
      <c r="M42" s="797"/>
      <c r="O42" s="799"/>
      <c r="P42" s="799"/>
      <c r="Q42" s="799"/>
      <c r="R42" s="799"/>
      <c r="S42" s="799"/>
    </row>
  </sheetData>
  <mergeCells count="16">
    <mergeCell ref="M39:Q41"/>
    <mergeCell ref="P1:Q1"/>
    <mergeCell ref="S1:S10"/>
    <mergeCell ref="A2:Q2"/>
    <mergeCell ref="A3:Q3"/>
    <mergeCell ref="D6:O6"/>
    <mergeCell ref="A8:B8"/>
    <mergeCell ref="N9:Q9"/>
    <mergeCell ref="A10:A11"/>
    <mergeCell ref="B10:B11"/>
    <mergeCell ref="C10:E10"/>
    <mergeCell ref="F10:H10"/>
    <mergeCell ref="I10:K10"/>
    <mergeCell ref="L10:N10"/>
    <mergeCell ref="O10:Q10"/>
    <mergeCell ref="A37:Q3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topLeftCell="A9" zoomScale="80" zoomScaleNormal="80" zoomScaleSheetLayoutView="77" workbookViewId="0">
      <selection activeCell="J17" sqref="J17:L17"/>
    </sheetView>
  </sheetViews>
  <sheetFormatPr defaultRowHeight="12.75" x14ac:dyDescent="0.2"/>
  <cols>
    <col min="2" max="2" width="17.42578125" customWidth="1"/>
    <col min="3" max="3" width="14.7109375" customWidth="1"/>
    <col min="4" max="4" width="11.28515625" customWidth="1"/>
    <col min="5" max="5" width="12.42578125" customWidth="1"/>
    <col min="6" max="6" width="12" customWidth="1"/>
    <col min="7" max="7" width="13.140625" customWidth="1"/>
    <col min="16" max="16" width="9.140625" customWidth="1"/>
    <col min="18" max="18" width="9.140625" customWidth="1"/>
    <col min="20" max="20" width="14.7109375" customWidth="1"/>
    <col min="21" max="21" width="11.140625" customWidth="1"/>
    <col min="22" max="22" width="11.85546875" customWidth="1"/>
  </cols>
  <sheetData>
    <row r="1" spans="1:25" ht="15" x14ac:dyDescent="0.2">
      <c r="Q1" s="1112" t="s">
        <v>64</v>
      </c>
      <c r="R1" s="1112"/>
      <c r="S1" s="1112"/>
      <c r="T1" s="1112"/>
      <c r="U1" s="1112"/>
      <c r="V1" s="1112"/>
    </row>
    <row r="3" spans="1:25" ht="15" x14ac:dyDescent="0.2">
      <c r="A3" s="1044" t="s">
        <v>0</v>
      </c>
      <c r="B3" s="1044"/>
      <c r="C3" s="1044"/>
      <c r="D3" s="1044"/>
      <c r="E3" s="1044"/>
      <c r="F3" s="1044"/>
      <c r="G3" s="1044"/>
      <c r="H3" s="1044"/>
      <c r="I3" s="1044"/>
      <c r="J3" s="1044"/>
      <c r="K3" s="1044"/>
      <c r="L3" s="1044"/>
      <c r="M3" s="1044"/>
      <c r="N3" s="1044"/>
      <c r="O3" s="1044"/>
      <c r="P3" s="1044"/>
      <c r="Q3" s="1044"/>
    </row>
    <row r="4" spans="1:25" ht="20.25" x14ac:dyDescent="0.3">
      <c r="A4" s="1003" t="s">
        <v>747</v>
      </c>
      <c r="B4" s="1003"/>
      <c r="C4" s="1003"/>
      <c r="D4" s="1003"/>
      <c r="E4" s="1003"/>
      <c r="F4" s="1003"/>
      <c r="G4" s="1003"/>
      <c r="H4" s="1003"/>
      <c r="I4" s="1003"/>
      <c r="J4" s="1003"/>
      <c r="K4" s="1003"/>
      <c r="L4" s="1003"/>
      <c r="M4" s="1003"/>
      <c r="N4" s="1003"/>
      <c r="O4" s="1003"/>
      <c r="P4" s="1003"/>
      <c r="Q4" s="40"/>
    </row>
    <row r="5" spans="1:25" ht="15.75" x14ac:dyDescent="0.25">
      <c r="A5" s="1118" t="s">
        <v>435</v>
      </c>
      <c r="B5" s="1118"/>
      <c r="C5" s="1118"/>
      <c r="D5" s="1118"/>
      <c r="E5" s="1118"/>
      <c r="F5" s="1118"/>
      <c r="G5" s="1118"/>
      <c r="H5" s="1118"/>
      <c r="I5" s="1118"/>
      <c r="J5" s="1118"/>
      <c r="K5" s="1118"/>
      <c r="L5" s="1118"/>
      <c r="M5" s="1118"/>
      <c r="N5" s="1118"/>
      <c r="O5" s="1118"/>
      <c r="P5" s="1118"/>
      <c r="Q5" s="1118"/>
    </row>
    <row r="6" spans="1:25" x14ac:dyDescent="0.2">
      <c r="A6" s="33"/>
      <c r="B6" s="33"/>
      <c r="C6" s="161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U6" s="33"/>
    </row>
    <row r="8" spans="1:25" ht="15.75" x14ac:dyDescent="0.25">
      <c r="A8" s="943" t="s">
        <v>818</v>
      </c>
      <c r="B8" s="943"/>
      <c r="C8" s="943"/>
      <c r="D8" s="943"/>
      <c r="E8" s="943"/>
      <c r="F8" s="943"/>
      <c r="G8" s="943"/>
      <c r="H8" s="943"/>
      <c r="I8" s="943"/>
      <c r="J8" s="943"/>
      <c r="K8" s="943"/>
      <c r="L8" s="943"/>
      <c r="M8" s="943"/>
      <c r="N8" s="943"/>
      <c r="O8" s="943"/>
      <c r="P8" s="943"/>
      <c r="Q8" s="943"/>
      <c r="R8" s="943"/>
      <c r="S8" s="943"/>
    </row>
    <row r="9" spans="1:25" ht="15.75" x14ac:dyDescent="0.25">
      <c r="A9" s="43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Q9" s="33"/>
      <c r="R9" s="33"/>
      <c r="S9" s="33"/>
      <c r="U9" s="1117" t="s">
        <v>220</v>
      </c>
      <c r="V9" s="1117"/>
    </row>
    <row r="10" spans="1:25" x14ac:dyDescent="0.2">
      <c r="P10" s="1033" t="s">
        <v>1030</v>
      </c>
      <c r="Q10" s="1033"/>
      <c r="R10" s="1033"/>
      <c r="S10" s="1033"/>
      <c r="T10" s="1033"/>
      <c r="U10" s="1033"/>
      <c r="V10" s="1033"/>
    </row>
    <row r="11" spans="1:25" ht="28.5" customHeight="1" x14ac:dyDescent="0.2">
      <c r="A11" s="1119" t="s">
        <v>22</v>
      </c>
      <c r="B11" s="1041" t="s">
        <v>199</v>
      </c>
      <c r="C11" s="1041" t="s">
        <v>369</v>
      </c>
      <c r="D11" s="1041" t="s">
        <v>475</v>
      </c>
      <c r="E11" s="946" t="s">
        <v>860</v>
      </c>
      <c r="F11" s="946"/>
      <c r="G11" s="946"/>
      <c r="H11" s="911" t="s">
        <v>829</v>
      </c>
      <c r="I11" s="912"/>
      <c r="J11" s="913"/>
      <c r="K11" s="986" t="s">
        <v>371</v>
      </c>
      <c r="L11" s="987"/>
      <c r="M11" s="1113"/>
      <c r="N11" s="1114" t="s">
        <v>152</v>
      </c>
      <c r="O11" s="1115"/>
      <c r="P11" s="1116"/>
      <c r="Q11" s="933" t="s">
        <v>861</v>
      </c>
      <c r="R11" s="933"/>
      <c r="S11" s="933"/>
      <c r="T11" s="1041" t="s">
        <v>242</v>
      </c>
      <c r="U11" s="1041" t="s">
        <v>424</v>
      </c>
      <c r="V11" s="1041" t="s">
        <v>372</v>
      </c>
    </row>
    <row r="12" spans="1:25" ht="65.25" customHeight="1" x14ac:dyDescent="0.2">
      <c r="A12" s="1120"/>
      <c r="B12" s="1042"/>
      <c r="C12" s="1042"/>
      <c r="D12" s="1042"/>
      <c r="E12" s="5" t="s">
        <v>174</v>
      </c>
      <c r="F12" s="5" t="s">
        <v>200</v>
      </c>
      <c r="G12" s="5" t="s">
        <v>18</v>
      </c>
      <c r="H12" s="5" t="s">
        <v>174</v>
      </c>
      <c r="I12" s="5" t="s">
        <v>200</v>
      </c>
      <c r="J12" s="5" t="s">
        <v>18</v>
      </c>
      <c r="K12" s="5" t="s">
        <v>174</v>
      </c>
      <c r="L12" s="5" t="s">
        <v>200</v>
      </c>
      <c r="M12" s="5" t="s">
        <v>18</v>
      </c>
      <c r="N12" s="5" t="s">
        <v>174</v>
      </c>
      <c r="O12" s="5" t="s">
        <v>200</v>
      </c>
      <c r="P12" s="5" t="s">
        <v>18</v>
      </c>
      <c r="Q12" s="5" t="s">
        <v>230</v>
      </c>
      <c r="R12" s="5" t="s">
        <v>212</v>
      </c>
      <c r="S12" s="5" t="s">
        <v>213</v>
      </c>
      <c r="T12" s="1042"/>
      <c r="U12" s="1042"/>
      <c r="V12" s="1042"/>
    </row>
    <row r="13" spans="1:25" x14ac:dyDescent="0.2">
      <c r="A13" s="160">
        <v>1</v>
      </c>
      <c r="B13" s="106">
        <v>2</v>
      </c>
      <c r="C13" s="8">
        <v>3</v>
      </c>
      <c r="D13" s="106">
        <v>4</v>
      </c>
      <c r="E13" s="106">
        <v>5</v>
      </c>
      <c r="F13" s="8">
        <v>6</v>
      </c>
      <c r="G13" s="106">
        <v>7</v>
      </c>
      <c r="H13" s="106">
        <v>8</v>
      </c>
      <c r="I13" s="8">
        <v>9</v>
      </c>
      <c r="J13" s="106">
        <v>10</v>
      </c>
      <c r="K13" s="106">
        <v>11</v>
      </c>
      <c r="L13" s="8">
        <v>12</v>
      </c>
      <c r="M13" s="106">
        <v>13</v>
      </c>
      <c r="N13" s="106">
        <v>14</v>
      </c>
      <c r="O13" s="8">
        <v>15</v>
      </c>
      <c r="P13" s="106">
        <v>16</v>
      </c>
      <c r="Q13" s="106">
        <v>17</v>
      </c>
      <c r="R13" s="8">
        <v>18</v>
      </c>
      <c r="S13" s="106">
        <v>19</v>
      </c>
      <c r="T13" s="106">
        <v>20</v>
      </c>
      <c r="U13" s="8">
        <v>21</v>
      </c>
      <c r="V13" s="106">
        <v>22</v>
      </c>
      <c r="X13" s="438"/>
      <c r="Y13" s="438"/>
    </row>
    <row r="14" spans="1:25" ht="14.25" x14ac:dyDescent="0.2">
      <c r="A14" s="19">
        <v>1</v>
      </c>
      <c r="B14" s="430" t="s">
        <v>903</v>
      </c>
      <c r="C14" s="9">
        <v>969</v>
      </c>
      <c r="D14" s="9">
        <v>874</v>
      </c>
      <c r="E14" s="9">
        <v>58.14</v>
      </c>
      <c r="F14" s="9">
        <v>281.01</v>
      </c>
      <c r="G14" s="449">
        <f>SUM(E14:F14)</f>
        <v>339.15</v>
      </c>
      <c r="H14" s="449">
        <v>0</v>
      </c>
      <c r="I14" s="449">
        <v>0</v>
      </c>
      <c r="J14" s="449">
        <f>SUM(H14:I14)</f>
        <v>0</v>
      </c>
      <c r="K14" s="449">
        <v>55.65</v>
      </c>
      <c r="L14" s="449">
        <v>268.89999999999998</v>
      </c>
      <c r="M14" s="449">
        <f>SUM(K14:L14)</f>
        <v>324.54999999999995</v>
      </c>
      <c r="N14" s="449">
        <v>52.44</v>
      </c>
      <c r="O14" s="449">
        <v>253.45999999999998</v>
      </c>
      <c r="P14" s="449">
        <f>SUM(N14:O14)</f>
        <v>305.89999999999998</v>
      </c>
      <c r="Q14" s="449">
        <f>H14+K14-N14</f>
        <v>3.2100000000000009</v>
      </c>
      <c r="R14" s="449">
        <f>I14+L14-O14</f>
        <v>15.439999999999998</v>
      </c>
      <c r="S14" s="9">
        <f>J14+M14-P14</f>
        <v>18.649999999999977</v>
      </c>
      <c r="T14" s="48" t="s">
        <v>950</v>
      </c>
      <c r="U14" s="9">
        <v>874</v>
      </c>
      <c r="V14" s="9">
        <v>874</v>
      </c>
      <c r="W14" s="9"/>
    </row>
    <row r="15" spans="1:25" ht="14.25" x14ac:dyDescent="0.2">
      <c r="A15" s="19">
        <v>2</v>
      </c>
      <c r="B15" s="430" t="s">
        <v>904</v>
      </c>
      <c r="C15" s="9">
        <v>1247</v>
      </c>
      <c r="D15" s="9">
        <v>830</v>
      </c>
      <c r="E15" s="9">
        <v>74.819999999999993</v>
      </c>
      <c r="F15" s="9">
        <v>347.42</v>
      </c>
      <c r="G15" s="449">
        <f t="shared" ref="G15:G35" si="0">SUM(E15:F15)</f>
        <v>422.24</v>
      </c>
      <c r="H15" s="449">
        <v>0.42</v>
      </c>
      <c r="I15" s="449">
        <v>28.74</v>
      </c>
      <c r="J15" s="449">
        <f t="shared" ref="J15:J35" si="1">SUM(H15:I15)</f>
        <v>29.16</v>
      </c>
      <c r="K15" s="449">
        <v>44.93</v>
      </c>
      <c r="L15" s="449">
        <v>217.14999999999998</v>
      </c>
      <c r="M15" s="449">
        <f t="shared" ref="M15:M35" si="2">SUM(K15:L15)</f>
        <v>262.08</v>
      </c>
      <c r="N15" s="449">
        <v>49.8</v>
      </c>
      <c r="O15" s="449">
        <v>240.7</v>
      </c>
      <c r="P15" s="449">
        <f t="shared" ref="P15:P35" si="3">SUM(N15:O15)</f>
        <v>290.5</v>
      </c>
      <c r="Q15" s="449">
        <f t="shared" ref="Q15:Q35" si="4">H15+K15-N15</f>
        <v>-4.4499999999999957</v>
      </c>
      <c r="R15" s="449">
        <f t="shared" ref="R15:R35" si="5">I15+L15-O15</f>
        <v>5.1899999999999977</v>
      </c>
      <c r="S15" s="9">
        <f t="shared" ref="S15:S35" si="6">J15+M15-P15</f>
        <v>0.74000000000000909</v>
      </c>
      <c r="T15" s="48" t="s">
        <v>950</v>
      </c>
      <c r="U15" s="9">
        <v>830</v>
      </c>
      <c r="V15" s="9">
        <v>830</v>
      </c>
      <c r="W15" s="9"/>
    </row>
    <row r="16" spans="1:25" ht="13.5" customHeight="1" x14ac:dyDescent="0.2">
      <c r="A16" s="19">
        <v>3</v>
      </c>
      <c r="B16" s="430" t="s">
        <v>905</v>
      </c>
      <c r="C16" s="9">
        <v>349</v>
      </c>
      <c r="D16" s="9">
        <v>349</v>
      </c>
      <c r="E16" s="9">
        <v>20.94</v>
      </c>
      <c r="F16" s="9">
        <v>101.21</v>
      </c>
      <c r="G16" s="449">
        <f t="shared" si="0"/>
        <v>122.14999999999999</v>
      </c>
      <c r="H16" s="449">
        <v>0</v>
      </c>
      <c r="I16" s="449">
        <v>0</v>
      </c>
      <c r="J16" s="449">
        <f t="shared" si="1"/>
        <v>0</v>
      </c>
      <c r="K16" s="449">
        <v>25.82</v>
      </c>
      <c r="L16" s="449">
        <v>124.78</v>
      </c>
      <c r="M16" s="449">
        <f t="shared" si="2"/>
        <v>150.6</v>
      </c>
      <c r="N16" s="449">
        <v>20.94</v>
      </c>
      <c r="O16" s="449">
        <v>101.21</v>
      </c>
      <c r="P16" s="449">
        <f t="shared" si="3"/>
        <v>122.14999999999999</v>
      </c>
      <c r="Q16" s="449">
        <f t="shared" si="4"/>
        <v>4.879999999999999</v>
      </c>
      <c r="R16" s="449">
        <f t="shared" si="5"/>
        <v>23.570000000000007</v>
      </c>
      <c r="S16" s="9">
        <f t="shared" si="6"/>
        <v>28.450000000000003</v>
      </c>
      <c r="T16" s="48" t="s">
        <v>950</v>
      </c>
      <c r="U16" s="9">
        <v>349</v>
      </c>
      <c r="V16" s="9">
        <v>349</v>
      </c>
      <c r="W16" s="9"/>
    </row>
    <row r="17" spans="1:23" ht="14.25" x14ac:dyDescent="0.2">
      <c r="A17" s="19">
        <v>4</v>
      </c>
      <c r="B17" s="430" t="s">
        <v>906</v>
      </c>
      <c r="C17" s="9">
        <v>512</v>
      </c>
      <c r="D17" s="9">
        <v>515</v>
      </c>
      <c r="E17" s="9">
        <v>30.72</v>
      </c>
      <c r="F17" s="9">
        <v>149.35</v>
      </c>
      <c r="G17" s="449">
        <f t="shared" si="0"/>
        <v>180.07</v>
      </c>
      <c r="H17" s="449">
        <v>0.26</v>
      </c>
      <c r="I17" s="449">
        <v>17.940000000000001</v>
      </c>
      <c r="J17" s="449">
        <f t="shared" si="1"/>
        <v>18.200000000000003</v>
      </c>
      <c r="K17" s="449">
        <v>35.340000000000003</v>
      </c>
      <c r="L17" s="449">
        <v>170.8</v>
      </c>
      <c r="M17" s="449">
        <f t="shared" si="2"/>
        <v>206.14000000000001</v>
      </c>
      <c r="N17" s="449">
        <v>30.9</v>
      </c>
      <c r="O17" s="449">
        <v>149.35</v>
      </c>
      <c r="P17" s="449">
        <f t="shared" si="3"/>
        <v>180.25</v>
      </c>
      <c r="Q17" s="449">
        <f t="shared" si="4"/>
        <v>4.7000000000000028</v>
      </c>
      <c r="R17" s="449">
        <f t="shared" si="5"/>
        <v>39.390000000000015</v>
      </c>
      <c r="S17" s="9">
        <f t="shared" si="6"/>
        <v>44.090000000000032</v>
      </c>
      <c r="T17" s="48" t="s">
        <v>950</v>
      </c>
      <c r="U17" s="9">
        <v>515</v>
      </c>
      <c r="V17" s="9">
        <v>515</v>
      </c>
      <c r="W17" s="9"/>
    </row>
    <row r="18" spans="1:23" ht="14.25" x14ac:dyDescent="0.2">
      <c r="A18" s="19">
        <v>5</v>
      </c>
      <c r="B18" s="430" t="s">
        <v>907</v>
      </c>
      <c r="C18" s="9">
        <v>961</v>
      </c>
      <c r="D18" s="9">
        <v>933</v>
      </c>
      <c r="E18" s="9">
        <v>57.66</v>
      </c>
      <c r="F18" s="9">
        <v>269.41000000000003</v>
      </c>
      <c r="G18" s="449">
        <f t="shared" si="0"/>
        <v>327.07000000000005</v>
      </c>
      <c r="H18" s="449">
        <v>0</v>
      </c>
      <c r="I18" s="449">
        <v>0</v>
      </c>
      <c r="J18" s="449">
        <f t="shared" si="1"/>
        <v>0</v>
      </c>
      <c r="K18" s="449">
        <v>55.900000000000006</v>
      </c>
      <c r="L18" s="449">
        <v>270.17</v>
      </c>
      <c r="M18" s="449">
        <f t="shared" si="2"/>
        <v>326.07000000000005</v>
      </c>
      <c r="N18" s="449">
        <v>55.98</v>
      </c>
      <c r="O18" s="449">
        <v>270.57</v>
      </c>
      <c r="P18" s="449">
        <f t="shared" si="3"/>
        <v>326.55</v>
      </c>
      <c r="Q18" s="449">
        <f t="shared" si="4"/>
        <v>-7.9999999999991189E-2</v>
      </c>
      <c r="R18" s="449">
        <f t="shared" si="5"/>
        <v>-0.39999999999997726</v>
      </c>
      <c r="S18" s="9">
        <f t="shared" si="6"/>
        <v>-0.47999999999996135</v>
      </c>
      <c r="T18" s="48" t="s">
        <v>950</v>
      </c>
      <c r="U18" s="9">
        <v>929</v>
      </c>
      <c r="V18" s="9">
        <v>929</v>
      </c>
      <c r="W18" s="9"/>
    </row>
    <row r="19" spans="1:23" ht="16.5" customHeight="1" x14ac:dyDescent="0.2">
      <c r="A19" s="19">
        <v>6</v>
      </c>
      <c r="B19" s="430" t="s">
        <v>908</v>
      </c>
      <c r="C19" s="9">
        <v>631</v>
      </c>
      <c r="D19" s="9">
        <v>627</v>
      </c>
      <c r="E19" s="9">
        <v>37.86</v>
      </c>
      <c r="F19" s="9">
        <v>185.02</v>
      </c>
      <c r="G19" s="449">
        <f t="shared" si="0"/>
        <v>222.88</v>
      </c>
      <c r="H19" s="449">
        <v>0.32</v>
      </c>
      <c r="I19" s="449">
        <v>21.94</v>
      </c>
      <c r="J19" s="449">
        <f t="shared" si="1"/>
        <v>22.26</v>
      </c>
      <c r="K19" s="449">
        <v>41.45</v>
      </c>
      <c r="L19" s="449">
        <v>200.32999999999998</v>
      </c>
      <c r="M19" s="449">
        <f t="shared" si="2"/>
        <v>241.77999999999997</v>
      </c>
      <c r="N19" s="449">
        <v>37.619999999999997</v>
      </c>
      <c r="O19" s="449">
        <v>181.83</v>
      </c>
      <c r="P19" s="449">
        <f t="shared" si="3"/>
        <v>219.45000000000002</v>
      </c>
      <c r="Q19" s="449">
        <f t="shared" si="4"/>
        <v>4.1500000000000057</v>
      </c>
      <c r="R19" s="449">
        <f t="shared" si="5"/>
        <v>40.439999999999969</v>
      </c>
      <c r="S19" s="9">
        <f t="shared" si="6"/>
        <v>44.589999999999947</v>
      </c>
      <c r="T19" s="48" t="s">
        <v>950</v>
      </c>
      <c r="U19" s="9">
        <v>627</v>
      </c>
      <c r="V19" s="9">
        <v>627</v>
      </c>
      <c r="W19" s="9"/>
    </row>
    <row r="20" spans="1:23" ht="14.25" x14ac:dyDescent="0.2">
      <c r="A20" s="19">
        <v>7</v>
      </c>
      <c r="B20" s="430" t="s">
        <v>909</v>
      </c>
      <c r="C20" s="9">
        <v>1223</v>
      </c>
      <c r="D20" s="9">
        <v>1202</v>
      </c>
      <c r="E20" s="9">
        <v>73.38</v>
      </c>
      <c r="F20" s="9">
        <v>354.67</v>
      </c>
      <c r="G20" s="449">
        <f t="shared" si="0"/>
        <v>428.05</v>
      </c>
      <c r="H20" s="449">
        <v>0.61</v>
      </c>
      <c r="I20" s="449">
        <v>41.46</v>
      </c>
      <c r="J20" s="449">
        <f t="shared" si="1"/>
        <v>42.07</v>
      </c>
      <c r="K20" s="449">
        <v>51.14</v>
      </c>
      <c r="L20" s="449">
        <v>247.14</v>
      </c>
      <c r="M20" s="449">
        <f t="shared" si="2"/>
        <v>298.27999999999997</v>
      </c>
      <c r="N20" s="449">
        <v>72.12</v>
      </c>
      <c r="O20" s="449">
        <v>348.58</v>
      </c>
      <c r="P20" s="449">
        <f t="shared" si="3"/>
        <v>420.7</v>
      </c>
      <c r="Q20" s="449">
        <f t="shared" si="4"/>
        <v>-20.370000000000005</v>
      </c>
      <c r="R20" s="449">
        <f t="shared" si="5"/>
        <v>-59.980000000000018</v>
      </c>
      <c r="S20" s="9">
        <f t="shared" si="6"/>
        <v>-80.350000000000023</v>
      </c>
      <c r="T20" s="48" t="s">
        <v>950</v>
      </c>
      <c r="U20" s="9">
        <v>1223</v>
      </c>
      <c r="V20" s="9">
        <v>1223</v>
      </c>
      <c r="W20" s="9"/>
    </row>
    <row r="21" spans="1:23" ht="14.25" x14ac:dyDescent="0.2">
      <c r="A21" s="19">
        <v>8</v>
      </c>
      <c r="B21" s="431" t="s">
        <v>910</v>
      </c>
      <c r="C21" s="9">
        <v>622</v>
      </c>
      <c r="D21" s="9">
        <v>601</v>
      </c>
      <c r="E21" s="9">
        <v>37.32</v>
      </c>
      <c r="F21" s="9">
        <v>174.29</v>
      </c>
      <c r="G21" s="449">
        <f t="shared" si="0"/>
        <v>211.60999999999999</v>
      </c>
      <c r="H21" s="449">
        <v>0</v>
      </c>
      <c r="I21" s="449">
        <v>0</v>
      </c>
      <c r="J21" s="449">
        <f t="shared" si="1"/>
        <v>0</v>
      </c>
      <c r="K21" s="449">
        <v>36.049999999999997</v>
      </c>
      <c r="L21" s="449">
        <v>174.3</v>
      </c>
      <c r="M21" s="449">
        <f t="shared" si="2"/>
        <v>210.35000000000002</v>
      </c>
      <c r="N21" s="449">
        <v>36.06</v>
      </c>
      <c r="O21" s="449">
        <v>174.29</v>
      </c>
      <c r="P21" s="449">
        <f t="shared" si="3"/>
        <v>210.35</v>
      </c>
      <c r="Q21" s="449">
        <f t="shared" si="4"/>
        <v>-1.0000000000005116E-2</v>
      </c>
      <c r="R21" s="449">
        <f t="shared" si="5"/>
        <v>1.0000000000019327E-2</v>
      </c>
      <c r="S21" s="9">
        <f t="shared" si="6"/>
        <v>0</v>
      </c>
      <c r="T21" s="48" t="s">
        <v>950</v>
      </c>
      <c r="U21" s="9">
        <v>601</v>
      </c>
      <c r="V21" s="9">
        <v>601</v>
      </c>
      <c r="W21" s="9"/>
    </row>
    <row r="22" spans="1:23" ht="14.25" x14ac:dyDescent="0.2">
      <c r="A22" s="19">
        <v>9</v>
      </c>
      <c r="B22" s="432" t="s">
        <v>911</v>
      </c>
      <c r="C22" s="9">
        <v>1050</v>
      </c>
      <c r="D22" s="9">
        <v>980</v>
      </c>
      <c r="E22" s="9">
        <v>63</v>
      </c>
      <c r="F22" s="9">
        <v>283.33</v>
      </c>
      <c r="G22" s="449">
        <f t="shared" si="0"/>
        <v>346.33</v>
      </c>
      <c r="H22" s="449">
        <v>0.5</v>
      </c>
      <c r="I22" s="449">
        <v>33.979999999999997</v>
      </c>
      <c r="J22" s="449">
        <f t="shared" si="1"/>
        <v>34.479999999999997</v>
      </c>
      <c r="K22" s="449">
        <v>65.19</v>
      </c>
      <c r="L22" s="449">
        <v>315.08000000000004</v>
      </c>
      <c r="M22" s="449">
        <f t="shared" si="2"/>
        <v>380.27000000000004</v>
      </c>
      <c r="N22" s="449">
        <v>58.8</v>
      </c>
      <c r="O22" s="449">
        <v>284.2</v>
      </c>
      <c r="P22" s="449">
        <f t="shared" si="3"/>
        <v>343</v>
      </c>
      <c r="Q22" s="449">
        <f t="shared" si="4"/>
        <v>6.8900000000000006</v>
      </c>
      <c r="R22" s="449">
        <f t="shared" si="5"/>
        <v>64.86000000000007</v>
      </c>
      <c r="S22" s="9">
        <f t="shared" si="6"/>
        <v>71.750000000000057</v>
      </c>
      <c r="T22" s="48" t="s">
        <v>950</v>
      </c>
      <c r="U22" s="9">
        <v>980</v>
      </c>
      <c r="V22" s="9">
        <v>980</v>
      </c>
      <c r="W22" s="9"/>
    </row>
    <row r="23" spans="1:23" ht="14.25" x14ac:dyDescent="0.2">
      <c r="A23" s="19">
        <v>10</v>
      </c>
      <c r="B23" s="433" t="s">
        <v>912</v>
      </c>
      <c r="C23" s="9">
        <v>899</v>
      </c>
      <c r="D23" s="9">
        <v>891</v>
      </c>
      <c r="E23" s="9">
        <v>53.94</v>
      </c>
      <c r="F23" s="9">
        <v>255.78</v>
      </c>
      <c r="G23" s="449">
        <f t="shared" si="0"/>
        <v>309.72000000000003</v>
      </c>
      <c r="H23" s="449">
        <v>0.45</v>
      </c>
      <c r="I23" s="449">
        <v>30.84</v>
      </c>
      <c r="J23" s="449">
        <f t="shared" si="1"/>
        <v>31.29</v>
      </c>
      <c r="K23" s="449">
        <v>53.29</v>
      </c>
      <c r="L23" s="449">
        <v>257.51</v>
      </c>
      <c r="M23" s="449">
        <f t="shared" si="2"/>
        <v>310.8</v>
      </c>
      <c r="N23" s="449">
        <v>53.46</v>
      </c>
      <c r="O23" s="449">
        <v>258.39000000000004</v>
      </c>
      <c r="P23" s="449">
        <f t="shared" si="3"/>
        <v>311.85000000000002</v>
      </c>
      <c r="Q23" s="449">
        <f t="shared" si="4"/>
        <v>0.28000000000000114</v>
      </c>
      <c r="R23" s="449">
        <f t="shared" si="5"/>
        <v>29.959999999999923</v>
      </c>
      <c r="S23" s="9">
        <f t="shared" si="6"/>
        <v>30.240000000000009</v>
      </c>
      <c r="T23" s="48" t="s">
        <v>950</v>
      </c>
      <c r="U23" s="9">
        <v>894</v>
      </c>
      <c r="V23" s="9">
        <v>894</v>
      </c>
      <c r="W23" s="9"/>
    </row>
    <row r="24" spans="1:23" ht="14.25" x14ac:dyDescent="0.2">
      <c r="A24" s="19">
        <v>11</v>
      </c>
      <c r="B24" s="433" t="s">
        <v>913</v>
      </c>
      <c r="C24" s="9">
        <v>1127</v>
      </c>
      <c r="D24" s="9">
        <v>1169</v>
      </c>
      <c r="E24" s="9">
        <v>67.62</v>
      </c>
      <c r="F24" s="9">
        <v>321.02999999999997</v>
      </c>
      <c r="G24" s="449">
        <f t="shared" si="0"/>
        <v>388.65</v>
      </c>
      <c r="H24" s="449">
        <v>0.56000000000000005</v>
      </c>
      <c r="I24" s="449">
        <v>38.19</v>
      </c>
      <c r="J24" s="449">
        <f t="shared" si="1"/>
        <v>38.75</v>
      </c>
      <c r="K24" s="449">
        <v>71.05</v>
      </c>
      <c r="L24" s="449">
        <v>343.42</v>
      </c>
      <c r="M24" s="449">
        <f t="shared" si="2"/>
        <v>414.47</v>
      </c>
      <c r="N24" s="449">
        <v>70.14</v>
      </c>
      <c r="O24" s="449">
        <v>339.01</v>
      </c>
      <c r="P24" s="449">
        <f t="shared" si="3"/>
        <v>409.15</v>
      </c>
      <c r="Q24" s="449">
        <f t="shared" si="4"/>
        <v>1.4699999999999989</v>
      </c>
      <c r="R24" s="449">
        <f t="shared" si="5"/>
        <v>42.600000000000023</v>
      </c>
      <c r="S24" s="9">
        <f t="shared" si="6"/>
        <v>44.07000000000005</v>
      </c>
      <c r="T24" s="48" t="s">
        <v>950</v>
      </c>
      <c r="U24" s="9">
        <v>1169</v>
      </c>
      <c r="V24" s="9">
        <v>1169</v>
      </c>
      <c r="W24" s="9"/>
    </row>
    <row r="25" spans="1:23" ht="14.25" x14ac:dyDescent="0.2">
      <c r="A25" s="19">
        <v>12</v>
      </c>
      <c r="B25" s="433" t="s">
        <v>914</v>
      </c>
      <c r="C25" s="9">
        <v>553</v>
      </c>
      <c r="D25" s="9">
        <v>616</v>
      </c>
      <c r="E25" s="9">
        <v>33.18</v>
      </c>
      <c r="F25" s="9">
        <v>178.35</v>
      </c>
      <c r="G25" s="449">
        <f t="shared" si="0"/>
        <v>211.53</v>
      </c>
      <c r="H25" s="449">
        <v>0.28000000000000003</v>
      </c>
      <c r="I25" s="449">
        <v>21.42</v>
      </c>
      <c r="J25" s="449">
        <f t="shared" si="1"/>
        <v>21.700000000000003</v>
      </c>
      <c r="K25" s="449">
        <v>37.06</v>
      </c>
      <c r="L25" s="449">
        <v>179.11</v>
      </c>
      <c r="M25" s="449">
        <f t="shared" si="2"/>
        <v>216.17000000000002</v>
      </c>
      <c r="N25" s="449">
        <v>36.96</v>
      </c>
      <c r="O25" s="449">
        <v>178.64</v>
      </c>
      <c r="P25" s="449">
        <f t="shared" si="3"/>
        <v>215.6</v>
      </c>
      <c r="Q25" s="449">
        <f t="shared" si="4"/>
        <v>0.38000000000000256</v>
      </c>
      <c r="R25" s="449">
        <f t="shared" si="5"/>
        <v>21.890000000000043</v>
      </c>
      <c r="S25" s="9">
        <f t="shared" si="6"/>
        <v>22.27000000000001</v>
      </c>
      <c r="T25" s="48" t="s">
        <v>950</v>
      </c>
      <c r="U25" s="9">
        <v>616</v>
      </c>
      <c r="V25" s="9">
        <v>616</v>
      </c>
      <c r="W25" s="9"/>
    </row>
    <row r="26" spans="1:23" ht="16.5" customHeight="1" x14ac:dyDescent="0.2">
      <c r="A26" s="19">
        <v>13</v>
      </c>
      <c r="B26" s="433" t="s">
        <v>915</v>
      </c>
      <c r="C26" s="9">
        <v>829</v>
      </c>
      <c r="D26" s="9">
        <v>798</v>
      </c>
      <c r="E26" s="9">
        <v>49.74</v>
      </c>
      <c r="F26" s="9">
        <v>237.8</v>
      </c>
      <c r="G26" s="449">
        <f t="shared" si="0"/>
        <v>287.54000000000002</v>
      </c>
      <c r="H26" s="449">
        <v>0</v>
      </c>
      <c r="I26" s="449">
        <v>0</v>
      </c>
      <c r="J26" s="449">
        <f t="shared" si="1"/>
        <v>0</v>
      </c>
      <c r="K26" s="449">
        <v>48.239999999999995</v>
      </c>
      <c r="L26" s="449">
        <v>233.16000000000003</v>
      </c>
      <c r="M26" s="449">
        <f t="shared" si="2"/>
        <v>281.40000000000003</v>
      </c>
      <c r="N26" s="449">
        <v>47.88</v>
      </c>
      <c r="O26" s="449">
        <v>231.42</v>
      </c>
      <c r="P26" s="449">
        <f t="shared" si="3"/>
        <v>279.3</v>
      </c>
      <c r="Q26" s="449">
        <f t="shared" si="4"/>
        <v>0.35999999999999233</v>
      </c>
      <c r="R26" s="449">
        <f t="shared" si="5"/>
        <v>1.7400000000000375</v>
      </c>
      <c r="S26" s="9">
        <f t="shared" si="6"/>
        <v>2.1000000000000227</v>
      </c>
      <c r="T26" s="48" t="s">
        <v>950</v>
      </c>
      <c r="U26" s="9">
        <v>798</v>
      </c>
      <c r="V26" s="9">
        <v>798</v>
      </c>
      <c r="W26" s="9"/>
    </row>
    <row r="27" spans="1:23" ht="15" x14ac:dyDescent="0.2">
      <c r="A27" s="19">
        <v>14</v>
      </c>
      <c r="B27" s="434" t="s">
        <v>916</v>
      </c>
      <c r="C27" s="9">
        <v>1624</v>
      </c>
      <c r="D27" s="9">
        <v>1624</v>
      </c>
      <c r="E27" s="9">
        <v>97.44</v>
      </c>
      <c r="F27" s="9">
        <v>470.96</v>
      </c>
      <c r="G27" s="449">
        <f t="shared" si="0"/>
        <v>568.4</v>
      </c>
      <c r="H27" s="449">
        <v>0</v>
      </c>
      <c r="I27" s="449">
        <v>0</v>
      </c>
      <c r="J27" s="449">
        <f t="shared" si="1"/>
        <v>0</v>
      </c>
      <c r="K27" s="449">
        <v>136.41999999999999</v>
      </c>
      <c r="L27" s="449">
        <v>659.34</v>
      </c>
      <c r="M27" s="449">
        <f t="shared" si="2"/>
        <v>795.76</v>
      </c>
      <c r="N27" s="449">
        <v>97.44</v>
      </c>
      <c r="O27" s="449">
        <v>470.96</v>
      </c>
      <c r="P27" s="449">
        <f t="shared" si="3"/>
        <v>568.4</v>
      </c>
      <c r="Q27" s="449">
        <f t="shared" si="4"/>
        <v>38.97999999999999</v>
      </c>
      <c r="R27" s="449">
        <f t="shared" si="5"/>
        <v>188.38000000000005</v>
      </c>
      <c r="S27" s="9">
        <f t="shared" si="6"/>
        <v>227.36</v>
      </c>
      <c r="T27" s="48" t="s">
        <v>950</v>
      </c>
      <c r="U27" s="9">
        <v>1624</v>
      </c>
      <c r="V27" s="9">
        <v>1624</v>
      </c>
      <c r="W27" s="9"/>
    </row>
    <row r="28" spans="1:23" ht="15" x14ac:dyDescent="0.2">
      <c r="A28" s="378">
        <v>15</v>
      </c>
      <c r="B28" s="434" t="s">
        <v>917</v>
      </c>
      <c r="C28" s="9">
        <v>649</v>
      </c>
      <c r="D28" s="9">
        <v>644</v>
      </c>
      <c r="E28" s="9">
        <v>38.94</v>
      </c>
      <c r="F28" s="9">
        <v>183.28</v>
      </c>
      <c r="G28" s="449">
        <f t="shared" si="0"/>
        <v>222.22</v>
      </c>
      <c r="H28" s="449">
        <v>0.32</v>
      </c>
      <c r="I28" s="449">
        <v>21.94</v>
      </c>
      <c r="J28" s="449">
        <f t="shared" si="1"/>
        <v>22.26</v>
      </c>
      <c r="K28" s="449">
        <v>38.06</v>
      </c>
      <c r="L28" s="449">
        <v>183.98</v>
      </c>
      <c r="M28" s="449">
        <f t="shared" si="2"/>
        <v>222.04</v>
      </c>
      <c r="N28" s="449">
        <v>38.64</v>
      </c>
      <c r="O28" s="449">
        <v>186.76</v>
      </c>
      <c r="P28" s="449">
        <f t="shared" si="3"/>
        <v>225.39999999999998</v>
      </c>
      <c r="Q28" s="449">
        <f t="shared" si="4"/>
        <v>-0.25999999999999801</v>
      </c>
      <c r="R28" s="449">
        <f t="shared" si="5"/>
        <v>19.159999999999997</v>
      </c>
      <c r="S28" s="9">
        <f t="shared" si="6"/>
        <v>18.900000000000006</v>
      </c>
      <c r="T28" s="48" t="s">
        <v>950</v>
      </c>
      <c r="U28" s="9">
        <v>634</v>
      </c>
      <c r="V28" s="9">
        <v>634</v>
      </c>
      <c r="W28" s="9"/>
    </row>
    <row r="29" spans="1:23" ht="15" x14ac:dyDescent="0.2">
      <c r="A29" s="378">
        <v>16</v>
      </c>
      <c r="B29" s="434" t="s">
        <v>918</v>
      </c>
      <c r="C29" s="9">
        <v>597</v>
      </c>
      <c r="D29" s="9">
        <v>593</v>
      </c>
      <c r="E29" s="9">
        <v>35.82</v>
      </c>
      <c r="F29" s="9">
        <v>171.39</v>
      </c>
      <c r="G29" s="449">
        <f t="shared" si="0"/>
        <v>207.20999999999998</v>
      </c>
      <c r="H29" s="449">
        <v>0.53</v>
      </c>
      <c r="I29" s="449">
        <v>36.56</v>
      </c>
      <c r="J29" s="449">
        <f t="shared" si="1"/>
        <v>37.090000000000003</v>
      </c>
      <c r="K29" s="449">
        <v>32.11</v>
      </c>
      <c r="L29" s="449">
        <v>155.18</v>
      </c>
      <c r="M29" s="449">
        <f t="shared" si="2"/>
        <v>187.29000000000002</v>
      </c>
      <c r="N29" s="449">
        <v>35.58</v>
      </c>
      <c r="O29" s="449">
        <v>171.97</v>
      </c>
      <c r="P29" s="449">
        <f t="shared" si="3"/>
        <v>207.55</v>
      </c>
      <c r="Q29" s="449">
        <f t="shared" si="4"/>
        <v>-2.9399999999999977</v>
      </c>
      <c r="R29" s="449">
        <f t="shared" si="5"/>
        <v>19.77000000000001</v>
      </c>
      <c r="S29" s="9">
        <f t="shared" si="6"/>
        <v>16.830000000000013</v>
      </c>
      <c r="T29" s="48" t="s">
        <v>950</v>
      </c>
      <c r="U29" s="9">
        <v>593</v>
      </c>
      <c r="V29" s="9">
        <v>593</v>
      </c>
      <c r="W29" s="9"/>
    </row>
    <row r="30" spans="1:23" ht="15" x14ac:dyDescent="0.2">
      <c r="A30" s="378">
        <v>17</v>
      </c>
      <c r="B30" s="434" t="s">
        <v>919</v>
      </c>
      <c r="C30" s="9">
        <v>668</v>
      </c>
      <c r="D30" s="9">
        <v>646</v>
      </c>
      <c r="E30" s="9">
        <v>40.08</v>
      </c>
      <c r="F30" s="9">
        <v>189.08</v>
      </c>
      <c r="G30" s="449">
        <f t="shared" si="0"/>
        <v>229.16000000000003</v>
      </c>
      <c r="H30" s="449">
        <v>0</v>
      </c>
      <c r="I30" s="449">
        <v>0</v>
      </c>
      <c r="J30" s="449">
        <f t="shared" si="1"/>
        <v>0</v>
      </c>
      <c r="K30" s="449">
        <v>39.450000000000003</v>
      </c>
      <c r="L30" s="449">
        <v>190.70999999999998</v>
      </c>
      <c r="M30" s="449">
        <f t="shared" si="2"/>
        <v>230.15999999999997</v>
      </c>
      <c r="N30" s="449">
        <v>38.76</v>
      </c>
      <c r="O30" s="449">
        <v>187.34</v>
      </c>
      <c r="P30" s="449">
        <f t="shared" si="3"/>
        <v>226.1</v>
      </c>
      <c r="Q30" s="449">
        <f t="shared" si="4"/>
        <v>0.69000000000000483</v>
      </c>
      <c r="R30" s="449">
        <f t="shared" si="5"/>
        <v>3.3699999999999761</v>
      </c>
      <c r="S30" s="9">
        <f t="shared" si="6"/>
        <v>4.0599999999999739</v>
      </c>
      <c r="T30" s="48" t="s">
        <v>950</v>
      </c>
      <c r="U30" s="9">
        <v>644</v>
      </c>
      <c r="V30" s="9">
        <v>644</v>
      </c>
      <c r="W30" s="9"/>
    </row>
    <row r="31" spans="1:23" ht="15" x14ac:dyDescent="0.2">
      <c r="A31" s="378">
        <v>18</v>
      </c>
      <c r="B31" s="434" t="s">
        <v>920</v>
      </c>
      <c r="C31" s="9">
        <v>748</v>
      </c>
      <c r="D31" s="9">
        <v>725</v>
      </c>
      <c r="E31" s="9">
        <v>44.88</v>
      </c>
      <c r="F31" s="9">
        <v>212.57</v>
      </c>
      <c r="G31" s="449">
        <f t="shared" si="0"/>
        <v>257.45</v>
      </c>
      <c r="H31" s="449">
        <v>0</v>
      </c>
      <c r="I31" s="449">
        <v>0</v>
      </c>
      <c r="J31" s="449">
        <f t="shared" si="1"/>
        <v>0</v>
      </c>
      <c r="K31" s="449">
        <v>43.58</v>
      </c>
      <c r="L31" s="449">
        <v>210.66</v>
      </c>
      <c r="M31" s="449">
        <f t="shared" si="2"/>
        <v>254.24</v>
      </c>
      <c r="N31" s="449">
        <v>43.5</v>
      </c>
      <c r="O31" s="449">
        <v>210.25</v>
      </c>
      <c r="P31" s="449">
        <f t="shared" si="3"/>
        <v>253.75</v>
      </c>
      <c r="Q31" s="449">
        <f t="shared" si="4"/>
        <v>7.9999999999998295E-2</v>
      </c>
      <c r="R31" s="449">
        <f t="shared" si="5"/>
        <v>0.40999999999999659</v>
      </c>
      <c r="S31" s="9">
        <f t="shared" si="6"/>
        <v>0.49000000000000909</v>
      </c>
      <c r="T31" s="48" t="s">
        <v>950</v>
      </c>
      <c r="U31" s="9">
        <v>725</v>
      </c>
      <c r="V31" s="9">
        <v>725</v>
      </c>
      <c r="W31" s="9"/>
    </row>
    <row r="32" spans="1:23" ht="15" x14ac:dyDescent="0.2">
      <c r="A32" s="378">
        <v>19</v>
      </c>
      <c r="B32" s="434" t="s">
        <v>921</v>
      </c>
      <c r="C32" s="9">
        <v>559</v>
      </c>
      <c r="D32" s="9">
        <v>500</v>
      </c>
      <c r="E32" s="9">
        <v>33.54</v>
      </c>
      <c r="F32" s="9">
        <v>147.32</v>
      </c>
      <c r="G32" s="449">
        <f t="shared" si="0"/>
        <v>180.85999999999999</v>
      </c>
      <c r="H32" s="449">
        <v>0</v>
      </c>
      <c r="I32" s="449">
        <v>0</v>
      </c>
      <c r="J32" s="449">
        <f t="shared" si="1"/>
        <v>0</v>
      </c>
      <c r="K32" s="449">
        <v>24.48</v>
      </c>
      <c r="L32" s="449">
        <v>118.32</v>
      </c>
      <c r="M32" s="449">
        <f t="shared" si="2"/>
        <v>142.79999999999998</v>
      </c>
      <c r="N32" s="449">
        <v>30</v>
      </c>
      <c r="O32" s="449">
        <v>145</v>
      </c>
      <c r="P32" s="449">
        <f t="shared" si="3"/>
        <v>175</v>
      </c>
      <c r="Q32" s="449">
        <f t="shared" si="4"/>
        <v>-5.52</v>
      </c>
      <c r="R32" s="449">
        <f t="shared" si="5"/>
        <v>-26.680000000000007</v>
      </c>
      <c r="S32" s="9">
        <f t="shared" si="6"/>
        <v>-32.200000000000017</v>
      </c>
      <c r="T32" s="48" t="s">
        <v>950</v>
      </c>
      <c r="U32" s="9">
        <v>500</v>
      </c>
      <c r="V32" s="9">
        <v>500</v>
      </c>
      <c r="W32" s="9"/>
    </row>
    <row r="33" spans="1:23" ht="15" x14ac:dyDescent="0.2">
      <c r="A33" s="378">
        <v>20</v>
      </c>
      <c r="B33" s="434" t="s">
        <v>922</v>
      </c>
      <c r="C33" s="9">
        <v>1145</v>
      </c>
      <c r="D33" s="9">
        <v>1142</v>
      </c>
      <c r="E33" s="9">
        <v>68.7</v>
      </c>
      <c r="F33" s="9">
        <v>328.86</v>
      </c>
      <c r="G33" s="449">
        <f t="shared" si="0"/>
        <v>397.56</v>
      </c>
      <c r="H33" s="449">
        <v>0</v>
      </c>
      <c r="I33" s="449">
        <v>0</v>
      </c>
      <c r="J33" s="449">
        <f t="shared" si="1"/>
        <v>0</v>
      </c>
      <c r="K33" s="449">
        <v>68.669999999999987</v>
      </c>
      <c r="L33" s="449">
        <v>332.01</v>
      </c>
      <c r="M33" s="449">
        <f t="shared" si="2"/>
        <v>400.67999999999995</v>
      </c>
      <c r="N33" s="449">
        <v>68.52</v>
      </c>
      <c r="O33" s="449">
        <v>331.18</v>
      </c>
      <c r="P33" s="449">
        <f t="shared" si="3"/>
        <v>399.7</v>
      </c>
      <c r="Q33" s="449">
        <f t="shared" si="4"/>
        <v>0.14999999999999147</v>
      </c>
      <c r="R33" s="449">
        <f t="shared" si="5"/>
        <v>0.82999999999998408</v>
      </c>
      <c r="S33" s="9">
        <f t="shared" si="6"/>
        <v>0.97999999999996135</v>
      </c>
      <c r="T33" s="48" t="s">
        <v>950</v>
      </c>
      <c r="U33" s="9">
        <v>1142</v>
      </c>
      <c r="V33" s="9">
        <v>1142</v>
      </c>
      <c r="W33" s="9"/>
    </row>
    <row r="34" spans="1:23" ht="15" x14ac:dyDescent="0.2">
      <c r="A34" s="378">
        <v>21</v>
      </c>
      <c r="B34" s="434" t="s">
        <v>923</v>
      </c>
      <c r="C34" s="9">
        <v>888</v>
      </c>
      <c r="D34" s="9">
        <v>907</v>
      </c>
      <c r="E34" s="9">
        <v>53.28</v>
      </c>
      <c r="F34" s="9">
        <v>252.59</v>
      </c>
      <c r="G34" s="449">
        <f t="shared" si="0"/>
        <v>305.87</v>
      </c>
      <c r="H34" s="449">
        <v>0.46</v>
      </c>
      <c r="I34" s="449">
        <v>31.22</v>
      </c>
      <c r="J34" s="449">
        <f t="shared" si="1"/>
        <v>31.68</v>
      </c>
      <c r="K34" s="449">
        <v>54.95</v>
      </c>
      <c r="L34" s="449">
        <v>265.60000000000002</v>
      </c>
      <c r="M34" s="449">
        <f t="shared" si="2"/>
        <v>320.55</v>
      </c>
      <c r="N34" s="449">
        <v>54.42</v>
      </c>
      <c r="O34" s="449">
        <v>263.02999999999997</v>
      </c>
      <c r="P34" s="449">
        <f t="shared" si="3"/>
        <v>317.45</v>
      </c>
      <c r="Q34" s="449">
        <f t="shared" si="4"/>
        <v>0.99000000000000199</v>
      </c>
      <c r="R34" s="449">
        <f t="shared" si="5"/>
        <v>33.790000000000077</v>
      </c>
      <c r="S34" s="9">
        <f t="shared" si="6"/>
        <v>34.78000000000003</v>
      </c>
      <c r="T34" s="48" t="s">
        <v>950</v>
      </c>
      <c r="U34" s="9">
        <v>904</v>
      </c>
      <c r="V34" s="9">
        <v>904</v>
      </c>
      <c r="W34" s="9"/>
    </row>
    <row r="35" spans="1:23" ht="15" x14ac:dyDescent="0.2">
      <c r="A35" s="378">
        <v>22</v>
      </c>
      <c r="B35" s="434" t="s">
        <v>924</v>
      </c>
      <c r="C35" s="9">
        <v>1151</v>
      </c>
      <c r="D35" s="9">
        <v>1089</v>
      </c>
      <c r="E35" s="9">
        <v>69.06</v>
      </c>
      <c r="F35" s="9">
        <v>314.94</v>
      </c>
      <c r="G35" s="449">
        <f t="shared" si="0"/>
        <v>384</v>
      </c>
      <c r="H35" s="449">
        <v>0.55000000000000004</v>
      </c>
      <c r="I35" s="449">
        <v>37.5</v>
      </c>
      <c r="J35" s="449">
        <f t="shared" si="1"/>
        <v>38.049999999999997</v>
      </c>
      <c r="K35" s="449">
        <v>65.289999999999992</v>
      </c>
      <c r="L35" s="449">
        <v>315.51</v>
      </c>
      <c r="M35" s="449">
        <f t="shared" si="2"/>
        <v>380.79999999999995</v>
      </c>
      <c r="N35" s="449">
        <v>65.34</v>
      </c>
      <c r="O35" s="449">
        <v>315.81</v>
      </c>
      <c r="P35" s="449">
        <f t="shared" si="3"/>
        <v>381.15</v>
      </c>
      <c r="Q35" s="449">
        <f t="shared" si="4"/>
        <v>0.49999999999998579</v>
      </c>
      <c r="R35" s="449">
        <f t="shared" si="5"/>
        <v>37.199999999999989</v>
      </c>
      <c r="S35" s="9">
        <f t="shared" si="6"/>
        <v>37.699999999999989</v>
      </c>
      <c r="T35" s="48" t="s">
        <v>950</v>
      </c>
      <c r="U35" s="9">
        <v>1089</v>
      </c>
      <c r="V35" s="9">
        <v>1089</v>
      </c>
      <c r="W35" s="9"/>
    </row>
    <row r="36" spans="1:23" x14ac:dyDescent="0.2">
      <c r="A36" s="28"/>
      <c r="B36" s="20" t="s">
        <v>18</v>
      </c>
      <c r="C36" s="9">
        <f>SUM(C14:C35)</f>
        <v>19001</v>
      </c>
      <c r="D36" s="9">
        <f t="shared" ref="D36:V36" si="7">SUM(D14:D35)</f>
        <v>18255</v>
      </c>
      <c r="E36" s="9">
        <f t="shared" si="7"/>
        <v>1140.0600000000002</v>
      </c>
      <c r="F36" s="9">
        <f t="shared" si="7"/>
        <v>5409.66</v>
      </c>
      <c r="G36" s="9">
        <f t="shared" si="7"/>
        <v>6549.7199999999993</v>
      </c>
      <c r="H36" s="9">
        <f t="shared" si="7"/>
        <v>5.26</v>
      </c>
      <c r="I36" s="9">
        <f t="shared" si="7"/>
        <v>361.73</v>
      </c>
      <c r="J36" s="9">
        <f t="shared" si="7"/>
        <v>366.99</v>
      </c>
      <c r="K36" s="9">
        <f t="shared" si="7"/>
        <v>1124.1200000000001</v>
      </c>
      <c r="L36" s="9">
        <f t="shared" si="7"/>
        <v>5433.16</v>
      </c>
      <c r="M36" s="9">
        <f t="shared" si="7"/>
        <v>6557.2800000000007</v>
      </c>
      <c r="N36" s="9">
        <f t="shared" si="7"/>
        <v>1095.3</v>
      </c>
      <c r="O36" s="9">
        <f t="shared" si="7"/>
        <v>5293.9500000000007</v>
      </c>
      <c r="P36" s="9">
        <f t="shared" si="7"/>
        <v>6389.2499999999991</v>
      </c>
      <c r="Q36" s="9">
        <f t="shared" si="7"/>
        <v>34.079999999999991</v>
      </c>
      <c r="R36" s="9">
        <f t="shared" si="7"/>
        <v>500.94000000000011</v>
      </c>
      <c r="S36" s="9">
        <f t="shared" si="7"/>
        <v>535.02</v>
      </c>
      <c r="T36" s="9">
        <f t="shared" si="7"/>
        <v>0</v>
      </c>
      <c r="U36" s="9">
        <f t="shared" si="7"/>
        <v>18260</v>
      </c>
      <c r="V36" s="9">
        <f t="shared" si="7"/>
        <v>18260</v>
      </c>
    </row>
    <row r="40" spans="1:23" x14ac:dyDescent="0.2">
      <c r="R40" s="953" t="s">
        <v>1034</v>
      </c>
      <c r="S40" s="953"/>
      <c r="T40" s="953"/>
      <c r="U40" s="953"/>
      <c r="V40" s="953"/>
    </row>
    <row r="41" spans="1:23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703"/>
      <c r="O41" s="703"/>
      <c r="P41" s="698"/>
      <c r="Q41" s="698"/>
      <c r="R41" s="953"/>
      <c r="S41" s="953"/>
      <c r="T41" s="953"/>
      <c r="U41" s="953"/>
      <c r="V41" s="953"/>
    </row>
    <row r="42" spans="1:23" ht="31.5" customHeight="1" x14ac:dyDescent="0.2">
      <c r="A42" s="698"/>
      <c r="B42" s="698"/>
      <c r="C42" s="698"/>
      <c r="D42" s="698"/>
      <c r="E42" s="698"/>
      <c r="F42" s="698"/>
      <c r="G42" s="698"/>
      <c r="H42" s="698"/>
      <c r="I42" s="698"/>
      <c r="J42" s="698"/>
      <c r="K42" s="698"/>
      <c r="L42" s="698"/>
      <c r="M42" s="698"/>
      <c r="N42" s="698"/>
      <c r="O42" s="698"/>
      <c r="P42" s="698"/>
      <c r="Q42" s="698"/>
      <c r="R42" s="953"/>
      <c r="S42" s="953"/>
      <c r="T42" s="953"/>
      <c r="U42" s="953"/>
      <c r="V42" s="953"/>
    </row>
    <row r="43" spans="1:23" x14ac:dyDescent="0.2">
      <c r="A43" s="698"/>
      <c r="B43" s="698"/>
      <c r="C43" s="698"/>
      <c r="D43" s="698"/>
      <c r="E43" s="698"/>
      <c r="F43" s="698"/>
      <c r="G43" s="698"/>
      <c r="H43" s="698"/>
      <c r="I43" s="698"/>
      <c r="J43" s="698"/>
      <c r="K43" s="698"/>
      <c r="L43" s="698"/>
      <c r="M43" s="698"/>
      <c r="N43" s="698"/>
      <c r="O43" s="698"/>
      <c r="P43" s="698"/>
      <c r="Q43" s="698"/>
    </row>
    <row r="44" spans="1:23" x14ac:dyDescent="0.2">
      <c r="O44" s="33"/>
      <c r="P44" s="33"/>
      <c r="Q44" s="33"/>
    </row>
  </sheetData>
  <mergeCells count="20">
    <mergeCell ref="R40:V42"/>
    <mergeCell ref="A5:Q5"/>
    <mergeCell ref="A8:S8"/>
    <mergeCell ref="A4:P4"/>
    <mergeCell ref="V11:V12"/>
    <mergeCell ref="U11:U12"/>
    <mergeCell ref="E11:G11"/>
    <mergeCell ref="A11:A12"/>
    <mergeCell ref="Q1:V1"/>
    <mergeCell ref="H11:J11"/>
    <mergeCell ref="Q11:S11"/>
    <mergeCell ref="A3:Q3"/>
    <mergeCell ref="T11:T12"/>
    <mergeCell ref="K11:M11"/>
    <mergeCell ref="D11:D12"/>
    <mergeCell ref="P10:V10"/>
    <mergeCell ref="C11:C12"/>
    <mergeCell ref="B11:B12"/>
    <mergeCell ref="N11:P11"/>
    <mergeCell ref="U9:V9"/>
  </mergeCells>
  <printOptions horizontalCentered="1"/>
  <pageMargins left="0.70866141732283472" right="0.70866141732283472" top="0.23622047244094491" bottom="0" header="0.31496062992125984" footer="0.31496062992125984"/>
  <pageSetup paperSize="9" scale="56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3"/>
  <sheetViews>
    <sheetView topLeftCell="A13" zoomScaleSheetLayoutView="85" workbookViewId="0">
      <selection activeCell="J16" sqref="J16:L16"/>
    </sheetView>
  </sheetViews>
  <sheetFormatPr defaultRowHeight="12.75" x14ac:dyDescent="0.2"/>
  <cols>
    <col min="2" max="2" width="23.85546875" customWidth="1"/>
    <col min="3" max="3" width="14.7109375" customWidth="1"/>
    <col min="4" max="4" width="11.140625" customWidth="1"/>
    <col min="5" max="5" width="12.42578125" customWidth="1"/>
    <col min="6" max="6" width="12" customWidth="1"/>
    <col min="7" max="7" width="13.140625" customWidth="1"/>
    <col min="20" max="20" width="10.42578125" customWidth="1"/>
    <col min="21" max="21" width="11.140625" customWidth="1"/>
    <col min="22" max="22" width="11.85546875" customWidth="1"/>
  </cols>
  <sheetData>
    <row r="1" spans="1:26" ht="15" x14ac:dyDescent="0.2">
      <c r="Q1" s="1112" t="s">
        <v>201</v>
      </c>
      <c r="R1" s="1112"/>
      <c r="S1" s="1112"/>
      <c r="T1" s="1112"/>
      <c r="U1" s="1112"/>
      <c r="V1" s="1112"/>
    </row>
    <row r="3" spans="1:26" ht="15" x14ac:dyDescent="0.2">
      <c r="A3" s="1044" t="s">
        <v>0</v>
      </c>
      <c r="B3" s="1044"/>
      <c r="C3" s="1044"/>
      <c r="D3" s="1044"/>
      <c r="E3" s="1044"/>
      <c r="F3" s="1044"/>
      <c r="G3" s="1044"/>
      <c r="H3" s="1044"/>
      <c r="I3" s="1044"/>
      <c r="J3" s="1044"/>
      <c r="K3" s="1044"/>
      <c r="L3" s="1044"/>
      <c r="M3" s="1044"/>
      <c r="N3" s="1044"/>
      <c r="O3" s="1044"/>
      <c r="P3" s="1044"/>
      <c r="Q3" s="1044"/>
    </row>
    <row r="4" spans="1:26" ht="20.25" x14ac:dyDescent="0.3">
      <c r="A4" s="1003" t="s">
        <v>747</v>
      </c>
      <c r="B4" s="1003"/>
      <c r="C4" s="1003"/>
      <c r="D4" s="1003"/>
      <c r="E4" s="1003"/>
      <c r="F4" s="1003"/>
      <c r="G4" s="1003"/>
      <c r="H4" s="1003"/>
      <c r="I4" s="1003"/>
      <c r="J4" s="1003"/>
      <c r="K4" s="1003"/>
      <c r="L4" s="1003"/>
      <c r="M4" s="1003"/>
      <c r="N4" s="1003"/>
      <c r="O4" s="1003"/>
      <c r="P4" s="1003"/>
      <c r="Q4" s="40"/>
    </row>
    <row r="5" spans="1:26" ht="15.75" x14ac:dyDescent="0.25">
      <c r="A5" s="1118" t="s">
        <v>205</v>
      </c>
      <c r="B5" s="1118"/>
      <c r="C5" s="1118"/>
      <c r="D5" s="1118"/>
      <c r="E5" s="1118"/>
      <c r="F5" s="1118"/>
      <c r="G5" s="1118"/>
      <c r="H5" s="1118"/>
      <c r="I5" s="1118"/>
      <c r="J5" s="1118"/>
      <c r="K5" s="1118"/>
      <c r="L5" s="1118"/>
      <c r="M5" s="1118"/>
      <c r="N5" s="1118"/>
      <c r="O5" s="1118"/>
      <c r="P5" s="1118"/>
      <c r="Q5" s="1118"/>
    </row>
    <row r="6" spans="1:26" x14ac:dyDescent="0.2">
      <c r="A6" s="33"/>
      <c r="B6" s="33"/>
      <c r="C6" s="161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U6" s="33"/>
    </row>
    <row r="7" spans="1:26" ht="15.75" x14ac:dyDescent="0.25">
      <c r="A7" s="943" t="s">
        <v>819</v>
      </c>
      <c r="B7" s="943"/>
      <c r="C7" s="943"/>
      <c r="D7" s="943"/>
      <c r="E7" s="943"/>
      <c r="F7" s="943"/>
      <c r="G7" s="943"/>
      <c r="H7" s="943"/>
      <c r="I7" s="943"/>
      <c r="J7" s="943"/>
      <c r="K7" s="943"/>
      <c r="L7" s="943"/>
      <c r="M7" s="943"/>
      <c r="N7" s="943"/>
      <c r="O7" s="943"/>
      <c r="P7" s="943"/>
      <c r="Q7" s="943"/>
      <c r="R7" s="943"/>
      <c r="S7" s="943"/>
    </row>
    <row r="8" spans="1:26" ht="15.75" x14ac:dyDescent="0.25">
      <c r="A8" s="43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1117" t="s">
        <v>220</v>
      </c>
      <c r="Q8" s="1117"/>
      <c r="R8" s="1117"/>
      <c r="S8" s="1117"/>
      <c r="T8" s="1117"/>
      <c r="U8" s="1117"/>
      <c r="V8" s="1117"/>
    </row>
    <row r="9" spans="1:26" x14ac:dyDescent="0.2">
      <c r="P9" s="1033" t="s">
        <v>1030</v>
      </c>
      <c r="Q9" s="1033"/>
      <c r="R9" s="1033"/>
      <c r="S9" s="1033"/>
      <c r="T9" s="1033"/>
      <c r="U9" s="1033"/>
      <c r="V9" s="1033"/>
    </row>
    <row r="10" spans="1:26" ht="28.5" customHeight="1" x14ac:dyDescent="0.2">
      <c r="A10" s="1119" t="s">
        <v>22</v>
      </c>
      <c r="B10" s="1041" t="s">
        <v>199</v>
      </c>
      <c r="C10" s="1041" t="s">
        <v>369</v>
      </c>
      <c r="D10" s="1041" t="s">
        <v>476</v>
      </c>
      <c r="E10" s="946" t="s">
        <v>860</v>
      </c>
      <c r="F10" s="946"/>
      <c r="G10" s="946"/>
      <c r="H10" s="911" t="s">
        <v>829</v>
      </c>
      <c r="I10" s="912"/>
      <c r="J10" s="913"/>
      <c r="K10" s="986" t="s">
        <v>371</v>
      </c>
      <c r="L10" s="987"/>
      <c r="M10" s="1113"/>
      <c r="N10" s="1114" t="s">
        <v>152</v>
      </c>
      <c r="O10" s="1115"/>
      <c r="P10" s="1116"/>
      <c r="Q10" s="933" t="s">
        <v>861</v>
      </c>
      <c r="R10" s="933"/>
      <c r="S10" s="933"/>
      <c r="T10" s="1041" t="s">
        <v>242</v>
      </c>
      <c r="U10" s="1041" t="s">
        <v>424</v>
      </c>
      <c r="V10" s="1041" t="s">
        <v>372</v>
      </c>
    </row>
    <row r="11" spans="1:26" ht="69" customHeight="1" x14ac:dyDescent="0.2">
      <c r="A11" s="1120"/>
      <c r="B11" s="1042"/>
      <c r="C11" s="1042"/>
      <c r="D11" s="1042"/>
      <c r="E11" s="5" t="s">
        <v>174</v>
      </c>
      <c r="F11" s="5" t="s">
        <v>200</v>
      </c>
      <c r="G11" s="5" t="s">
        <v>18</v>
      </c>
      <c r="H11" s="5" t="s">
        <v>174</v>
      </c>
      <c r="I11" s="5" t="s">
        <v>200</v>
      </c>
      <c r="J11" s="5" t="s">
        <v>18</v>
      </c>
      <c r="K11" s="5" t="s">
        <v>174</v>
      </c>
      <c r="L11" s="5" t="s">
        <v>200</v>
      </c>
      <c r="M11" s="5" t="s">
        <v>18</v>
      </c>
      <c r="N11" s="5" t="s">
        <v>174</v>
      </c>
      <c r="O11" s="5" t="s">
        <v>200</v>
      </c>
      <c r="P11" s="5" t="s">
        <v>18</v>
      </c>
      <c r="Q11" s="5" t="s">
        <v>230</v>
      </c>
      <c r="R11" s="5" t="s">
        <v>212</v>
      </c>
      <c r="S11" s="5" t="s">
        <v>213</v>
      </c>
      <c r="T11" s="1042"/>
      <c r="U11" s="1042"/>
      <c r="V11" s="1042"/>
      <c r="W11" s="438"/>
    </row>
    <row r="12" spans="1:26" x14ac:dyDescent="0.2">
      <c r="A12" s="160">
        <v>1</v>
      </c>
      <c r="B12" s="106">
        <v>2</v>
      </c>
      <c r="C12" s="8">
        <v>3</v>
      </c>
      <c r="D12" s="160">
        <v>4</v>
      </c>
      <c r="E12" s="106">
        <v>5</v>
      </c>
      <c r="F12" s="8">
        <v>6</v>
      </c>
      <c r="G12" s="160">
        <v>7</v>
      </c>
      <c r="H12" s="106">
        <v>8</v>
      </c>
      <c r="I12" s="8">
        <v>9</v>
      </c>
      <c r="J12" s="160">
        <v>10</v>
      </c>
      <c r="K12" s="106">
        <v>11</v>
      </c>
      <c r="L12" s="8">
        <v>12</v>
      </c>
      <c r="M12" s="160">
        <v>13</v>
      </c>
      <c r="N12" s="106">
        <v>14</v>
      </c>
      <c r="O12" s="8">
        <v>15</v>
      </c>
      <c r="P12" s="160">
        <v>16</v>
      </c>
      <c r="Q12" s="106">
        <v>17</v>
      </c>
      <c r="R12" s="8">
        <v>18</v>
      </c>
      <c r="S12" s="160">
        <v>19</v>
      </c>
      <c r="T12" s="106">
        <v>20</v>
      </c>
      <c r="U12" s="160">
        <v>21</v>
      </c>
      <c r="V12" s="106">
        <v>22</v>
      </c>
      <c r="X12" s="438" t="s">
        <v>951</v>
      </c>
      <c r="Y12" s="438" t="s">
        <v>948</v>
      </c>
      <c r="Z12" s="438" t="s">
        <v>949</v>
      </c>
    </row>
    <row r="13" spans="1:26" ht="14.25" x14ac:dyDescent="0.2">
      <c r="A13" s="19">
        <v>1</v>
      </c>
      <c r="B13" s="430" t="s">
        <v>903</v>
      </c>
      <c r="C13" s="9">
        <v>641</v>
      </c>
      <c r="D13" s="20">
        <v>572</v>
      </c>
      <c r="E13" s="449">
        <v>38.46</v>
      </c>
      <c r="F13" s="449">
        <v>185.89</v>
      </c>
      <c r="G13" s="449">
        <f>SUM(E13:F13)</f>
        <v>224.35</v>
      </c>
      <c r="H13" s="449">
        <v>0</v>
      </c>
      <c r="I13" s="449">
        <v>0</v>
      </c>
      <c r="J13" s="449">
        <f>SUM(H13:I13)</f>
        <v>0</v>
      </c>
      <c r="K13" s="449">
        <f>E13-H13</f>
        <v>38.46</v>
      </c>
      <c r="L13" s="449">
        <f>F13-I13</f>
        <v>185.89</v>
      </c>
      <c r="M13" s="449">
        <f>SUM(K13:L13)</f>
        <v>224.35</v>
      </c>
      <c r="N13" s="449">
        <v>34.32</v>
      </c>
      <c r="O13" s="449">
        <v>165.88</v>
      </c>
      <c r="P13" s="449">
        <f>SUM(N13:O13)</f>
        <v>200.2</v>
      </c>
      <c r="Q13" s="449">
        <f>H13+K13-N13</f>
        <v>4.1400000000000006</v>
      </c>
      <c r="R13" s="449">
        <f>I13+L13-O13</f>
        <v>20.009999999999991</v>
      </c>
      <c r="S13" s="449">
        <f>J13+M13-P13</f>
        <v>24.150000000000006</v>
      </c>
      <c r="T13" s="48" t="s">
        <v>950</v>
      </c>
      <c r="U13" s="9">
        <v>572</v>
      </c>
      <c r="V13" s="9">
        <v>572</v>
      </c>
      <c r="X13" s="9">
        <v>572</v>
      </c>
      <c r="Y13">
        <f>C13*10*600/100000</f>
        <v>38.46</v>
      </c>
      <c r="Z13">
        <f>C13*10*2900/100000</f>
        <v>185.89</v>
      </c>
    </row>
    <row r="14" spans="1:26" ht="14.25" x14ac:dyDescent="0.2">
      <c r="A14" s="19">
        <v>2</v>
      </c>
      <c r="B14" s="430" t="s">
        <v>904</v>
      </c>
      <c r="C14" s="9">
        <v>847</v>
      </c>
      <c r="D14" s="9">
        <v>568</v>
      </c>
      <c r="E14" s="449">
        <v>50.82</v>
      </c>
      <c r="F14" s="449">
        <v>245.63</v>
      </c>
      <c r="G14" s="449">
        <f t="shared" ref="G14:G34" si="0">SUM(E14:F14)</f>
        <v>296.45</v>
      </c>
      <c r="H14" s="449">
        <v>0.28999999999999998</v>
      </c>
      <c r="I14" s="449">
        <v>20.04</v>
      </c>
      <c r="J14" s="449">
        <f t="shared" ref="J14:J34" si="1">SUM(H14:I14)</f>
        <v>20.329999999999998</v>
      </c>
      <c r="K14" s="449">
        <f t="shared" ref="K14:K34" si="2">E14-H14</f>
        <v>50.53</v>
      </c>
      <c r="L14" s="449">
        <v>153.13</v>
      </c>
      <c r="M14" s="449">
        <f t="shared" ref="M14:M34" si="3">SUM(K14:L14)</f>
        <v>203.66</v>
      </c>
      <c r="N14" s="449">
        <v>34.08</v>
      </c>
      <c r="O14" s="449">
        <v>164.72</v>
      </c>
      <c r="P14" s="449">
        <f t="shared" ref="P14:P34" si="4">SUM(N14:O14)</f>
        <v>198.8</v>
      </c>
      <c r="Q14" s="449">
        <f t="shared" ref="Q14:Q34" si="5">H14+K14-N14</f>
        <v>16.740000000000002</v>
      </c>
      <c r="R14" s="449">
        <f t="shared" ref="R14:R34" si="6">I14+L14-O14</f>
        <v>8.4499999999999886</v>
      </c>
      <c r="S14" s="449">
        <f t="shared" ref="S14:S34" si="7">J14+M14-P14</f>
        <v>25.189999999999998</v>
      </c>
      <c r="T14" s="48" t="s">
        <v>950</v>
      </c>
      <c r="U14" s="9">
        <v>568</v>
      </c>
      <c r="V14" s="9">
        <v>568</v>
      </c>
      <c r="X14" s="9">
        <v>847</v>
      </c>
      <c r="Y14">
        <f t="shared" ref="Y14:Y34" si="8">C14*10*600/100000</f>
        <v>50.82</v>
      </c>
      <c r="Z14">
        <f t="shared" ref="Z14:Z34" si="9">C14*10*2900/100000</f>
        <v>245.63</v>
      </c>
    </row>
    <row r="15" spans="1:26" ht="16.5" customHeight="1" x14ac:dyDescent="0.2">
      <c r="A15" s="19">
        <v>3</v>
      </c>
      <c r="B15" s="430" t="s">
        <v>905</v>
      </c>
      <c r="C15" s="9">
        <v>268</v>
      </c>
      <c r="D15" s="9">
        <v>268</v>
      </c>
      <c r="E15" s="449">
        <v>16.079999999999998</v>
      </c>
      <c r="F15" s="449">
        <v>77.72</v>
      </c>
      <c r="G15" s="449">
        <f t="shared" si="0"/>
        <v>93.8</v>
      </c>
      <c r="H15" s="449">
        <v>0</v>
      </c>
      <c r="I15" s="449">
        <v>0</v>
      </c>
      <c r="J15" s="449">
        <f t="shared" si="1"/>
        <v>0</v>
      </c>
      <c r="K15" s="449">
        <f t="shared" si="2"/>
        <v>16.079999999999998</v>
      </c>
      <c r="L15" s="449">
        <v>98.43</v>
      </c>
      <c r="M15" s="449">
        <f t="shared" si="3"/>
        <v>114.51</v>
      </c>
      <c r="N15" s="449">
        <v>16.079999999999998</v>
      </c>
      <c r="O15" s="449">
        <v>77.72</v>
      </c>
      <c r="P15" s="449">
        <f t="shared" si="4"/>
        <v>93.8</v>
      </c>
      <c r="Q15" s="449">
        <f t="shared" si="5"/>
        <v>0</v>
      </c>
      <c r="R15" s="449">
        <f t="shared" si="6"/>
        <v>20.710000000000008</v>
      </c>
      <c r="S15" s="449">
        <f t="shared" si="7"/>
        <v>20.710000000000008</v>
      </c>
      <c r="T15" s="48" t="s">
        <v>950</v>
      </c>
      <c r="U15" s="9">
        <v>268</v>
      </c>
      <c r="V15" s="9">
        <v>268</v>
      </c>
      <c r="X15" s="9">
        <v>0</v>
      </c>
      <c r="Y15">
        <f t="shared" si="8"/>
        <v>16.079999999999998</v>
      </c>
      <c r="Z15">
        <f t="shared" si="9"/>
        <v>77.72</v>
      </c>
    </row>
    <row r="16" spans="1:26" ht="14.25" x14ac:dyDescent="0.2">
      <c r="A16" s="19">
        <v>4</v>
      </c>
      <c r="B16" s="430" t="s">
        <v>906</v>
      </c>
      <c r="C16" s="9">
        <v>245</v>
      </c>
      <c r="D16" s="9">
        <v>545</v>
      </c>
      <c r="E16" s="449">
        <v>14.7</v>
      </c>
      <c r="F16" s="449">
        <v>71.05</v>
      </c>
      <c r="G16" s="449">
        <f t="shared" si="0"/>
        <v>85.75</v>
      </c>
      <c r="H16" s="449">
        <v>0.13</v>
      </c>
      <c r="I16" s="449">
        <v>8.6199999999999992</v>
      </c>
      <c r="J16" s="449">
        <f t="shared" si="1"/>
        <v>8.75</v>
      </c>
      <c r="K16" s="449">
        <f t="shared" si="2"/>
        <v>14.569999999999999</v>
      </c>
      <c r="L16" s="449">
        <v>50.4</v>
      </c>
      <c r="M16" s="449">
        <f t="shared" si="3"/>
        <v>64.97</v>
      </c>
      <c r="N16" s="449">
        <v>32.700000000000003</v>
      </c>
      <c r="O16" s="449">
        <v>158.05000000000001</v>
      </c>
      <c r="P16" s="449">
        <f t="shared" si="4"/>
        <v>190.75</v>
      </c>
      <c r="Q16" s="449">
        <f t="shared" si="5"/>
        <v>-18.000000000000004</v>
      </c>
      <c r="R16" s="449">
        <f t="shared" si="6"/>
        <v>-99.030000000000015</v>
      </c>
      <c r="S16" s="449">
        <f t="shared" si="7"/>
        <v>-117.03</v>
      </c>
      <c r="T16" s="48" t="s">
        <v>950</v>
      </c>
      <c r="U16" s="9">
        <v>255</v>
      </c>
      <c r="V16" s="9">
        <v>255</v>
      </c>
      <c r="X16" s="9">
        <v>257</v>
      </c>
      <c r="Y16">
        <f t="shared" si="8"/>
        <v>14.7</v>
      </c>
      <c r="Z16">
        <f t="shared" si="9"/>
        <v>71.05</v>
      </c>
    </row>
    <row r="17" spans="1:26" ht="14.25" x14ac:dyDescent="0.2">
      <c r="A17" s="19">
        <v>5</v>
      </c>
      <c r="B17" s="430" t="s">
        <v>907</v>
      </c>
      <c r="C17" s="9">
        <v>545</v>
      </c>
      <c r="D17" s="9">
        <v>545</v>
      </c>
      <c r="E17" s="449">
        <v>32.700000000000003</v>
      </c>
      <c r="F17" s="449">
        <v>158.05000000000001</v>
      </c>
      <c r="G17" s="449">
        <f t="shared" si="0"/>
        <v>190.75</v>
      </c>
      <c r="H17" s="449">
        <v>0</v>
      </c>
      <c r="I17" s="449">
        <v>0</v>
      </c>
      <c r="J17" s="449">
        <f t="shared" si="1"/>
        <v>0</v>
      </c>
      <c r="K17" s="449">
        <f t="shared" si="2"/>
        <v>32.700000000000003</v>
      </c>
      <c r="L17" s="449">
        <v>161.88999999999999</v>
      </c>
      <c r="M17" s="449">
        <f t="shared" si="3"/>
        <v>194.58999999999997</v>
      </c>
      <c r="N17" s="449">
        <v>32.700000000000003</v>
      </c>
      <c r="O17" s="449">
        <v>158.05000000000001</v>
      </c>
      <c r="P17" s="449">
        <f t="shared" si="4"/>
        <v>190.75</v>
      </c>
      <c r="Q17" s="449">
        <f t="shared" si="5"/>
        <v>0</v>
      </c>
      <c r="R17" s="449">
        <f t="shared" si="6"/>
        <v>3.839999999999975</v>
      </c>
      <c r="S17" s="449">
        <f t="shared" si="7"/>
        <v>3.839999999999975</v>
      </c>
      <c r="T17" s="48" t="s">
        <v>950</v>
      </c>
      <c r="U17" s="9">
        <v>545</v>
      </c>
      <c r="V17" s="9">
        <v>545</v>
      </c>
      <c r="X17" s="9">
        <v>545</v>
      </c>
      <c r="Y17">
        <f t="shared" si="8"/>
        <v>32.700000000000003</v>
      </c>
      <c r="Z17">
        <f t="shared" si="9"/>
        <v>158.05000000000001</v>
      </c>
    </row>
    <row r="18" spans="1:26" ht="14.25" x14ac:dyDescent="0.2">
      <c r="A18" s="19">
        <v>6</v>
      </c>
      <c r="B18" s="430" t="s">
        <v>908</v>
      </c>
      <c r="C18" s="9">
        <v>306</v>
      </c>
      <c r="D18" s="9">
        <v>326</v>
      </c>
      <c r="E18" s="449">
        <v>18.36</v>
      </c>
      <c r="F18" s="449">
        <v>88.74</v>
      </c>
      <c r="G18" s="449">
        <f t="shared" si="0"/>
        <v>107.1</v>
      </c>
      <c r="H18" s="449">
        <v>0.16</v>
      </c>
      <c r="I18" s="449">
        <v>10.8</v>
      </c>
      <c r="J18" s="449">
        <f t="shared" si="1"/>
        <v>10.96</v>
      </c>
      <c r="K18" s="449">
        <f t="shared" si="2"/>
        <v>18.2</v>
      </c>
      <c r="L18" s="449">
        <v>65.05</v>
      </c>
      <c r="M18" s="449">
        <f t="shared" si="3"/>
        <v>83.25</v>
      </c>
      <c r="N18" s="449">
        <v>19.559999999999999</v>
      </c>
      <c r="O18" s="449">
        <v>94.54</v>
      </c>
      <c r="P18" s="449">
        <f t="shared" si="4"/>
        <v>114.10000000000001</v>
      </c>
      <c r="Q18" s="449">
        <f t="shared" si="5"/>
        <v>-1.1999999999999993</v>
      </c>
      <c r="R18" s="449">
        <f t="shared" si="6"/>
        <v>-18.690000000000012</v>
      </c>
      <c r="S18" s="449">
        <f t="shared" si="7"/>
        <v>-19.89</v>
      </c>
      <c r="T18" s="48" t="s">
        <v>950</v>
      </c>
      <c r="U18" s="9">
        <v>326</v>
      </c>
      <c r="V18" s="9">
        <v>326</v>
      </c>
      <c r="X18" s="9">
        <v>313</v>
      </c>
      <c r="Y18">
        <f t="shared" si="8"/>
        <v>18.36</v>
      </c>
      <c r="Z18">
        <f t="shared" si="9"/>
        <v>88.74</v>
      </c>
    </row>
    <row r="19" spans="1:26" ht="14.25" x14ac:dyDescent="0.2">
      <c r="A19" s="19">
        <v>7</v>
      </c>
      <c r="B19" s="430" t="s">
        <v>909</v>
      </c>
      <c r="C19" s="9">
        <v>891</v>
      </c>
      <c r="D19" s="9">
        <v>870</v>
      </c>
      <c r="E19" s="449">
        <v>53.46</v>
      </c>
      <c r="F19" s="449">
        <v>258.39</v>
      </c>
      <c r="G19" s="449">
        <f t="shared" si="0"/>
        <v>311.84999999999997</v>
      </c>
      <c r="H19" s="449">
        <v>0.44</v>
      </c>
      <c r="I19" s="449">
        <v>30.01</v>
      </c>
      <c r="J19" s="449">
        <f t="shared" si="1"/>
        <v>30.450000000000003</v>
      </c>
      <c r="K19" s="449">
        <f t="shared" si="2"/>
        <v>53.02</v>
      </c>
      <c r="L19" s="449">
        <v>183.78</v>
      </c>
      <c r="M19" s="449">
        <f t="shared" si="3"/>
        <v>236.8</v>
      </c>
      <c r="N19" s="449">
        <v>52.2</v>
      </c>
      <c r="O19" s="449">
        <v>252.3</v>
      </c>
      <c r="P19" s="449">
        <f t="shared" si="4"/>
        <v>304.5</v>
      </c>
      <c r="Q19" s="449">
        <f t="shared" si="5"/>
        <v>1.259999999999998</v>
      </c>
      <c r="R19" s="449">
        <f t="shared" si="6"/>
        <v>-38.510000000000019</v>
      </c>
      <c r="S19" s="449">
        <f t="shared" si="7"/>
        <v>-37.25</v>
      </c>
      <c r="T19" s="48" t="s">
        <v>950</v>
      </c>
      <c r="U19" s="9">
        <v>891</v>
      </c>
      <c r="V19" s="9">
        <v>891</v>
      </c>
      <c r="X19" s="9">
        <v>891</v>
      </c>
      <c r="Y19">
        <f t="shared" si="8"/>
        <v>53.46</v>
      </c>
      <c r="Z19">
        <f t="shared" si="9"/>
        <v>258.39</v>
      </c>
    </row>
    <row r="20" spans="1:26" ht="14.25" x14ac:dyDescent="0.2">
      <c r="A20" s="19">
        <v>8</v>
      </c>
      <c r="B20" s="431" t="s">
        <v>910</v>
      </c>
      <c r="C20" s="9">
        <v>416</v>
      </c>
      <c r="D20" s="9">
        <v>402</v>
      </c>
      <c r="E20" s="449">
        <v>24.96</v>
      </c>
      <c r="F20" s="449">
        <v>120.64</v>
      </c>
      <c r="G20" s="449">
        <f t="shared" si="0"/>
        <v>145.6</v>
      </c>
      <c r="H20" s="449">
        <v>0</v>
      </c>
      <c r="I20" s="449">
        <v>0</v>
      </c>
      <c r="J20" s="449">
        <f t="shared" si="1"/>
        <v>0</v>
      </c>
      <c r="K20" s="449">
        <f t="shared" si="2"/>
        <v>24.96</v>
      </c>
      <c r="L20" s="449">
        <v>116.58000000000001</v>
      </c>
      <c r="M20" s="449">
        <f t="shared" si="3"/>
        <v>141.54000000000002</v>
      </c>
      <c r="N20" s="449">
        <v>24.12</v>
      </c>
      <c r="O20" s="449">
        <v>116.57999999999998</v>
      </c>
      <c r="P20" s="449">
        <f t="shared" si="4"/>
        <v>140.69999999999999</v>
      </c>
      <c r="Q20" s="449">
        <f t="shared" si="5"/>
        <v>0.83999999999999986</v>
      </c>
      <c r="R20" s="449">
        <f t="shared" si="6"/>
        <v>0</v>
      </c>
      <c r="S20" s="449">
        <f t="shared" si="7"/>
        <v>0.84000000000003183</v>
      </c>
      <c r="T20" s="48" t="s">
        <v>950</v>
      </c>
      <c r="U20" s="9">
        <v>402</v>
      </c>
      <c r="V20" s="9">
        <v>402</v>
      </c>
      <c r="X20" s="9">
        <v>402</v>
      </c>
      <c r="Y20">
        <f t="shared" si="8"/>
        <v>24.96</v>
      </c>
      <c r="Z20">
        <f t="shared" si="9"/>
        <v>120.64</v>
      </c>
    </row>
    <row r="21" spans="1:26" ht="14.25" x14ac:dyDescent="0.2">
      <c r="A21" s="19">
        <v>9</v>
      </c>
      <c r="B21" s="432" t="s">
        <v>911</v>
      </c>
      <c r="C21" s="9">
        <v>762</v>
      </c>
      <c r="D21" s="9">
        <v>740</v>
      </c>
      <c r="E21" s="449">
        <v>45.72</v>
      </c>
      <c r="F21" s="449">
        <v>220.98</v>
      </c>
      <c r="G21" s="449">
        <f t="shared" si="0"/>
        <v>266.7</v>
      </c>
      <c r="H21" s="449">
        <v>0.37</v>
      </c>
      <c r="I21" s="449">
        <v>25.53</v>
      </c>
      <c r="J21" s="449">
        <f t="shared" si="1"/>
        <v>25.900000000000002</v>
      </c>
      <c r="K21" s="449">
        <f t="shared" si="2"/>
        <v>45.35</v>
      </c>
      <c r="L21" s="449">
        <v>248.82000000000002</v>
      </c>
      <c r="M21" s="449">
        <f t="shared" si="3"/>
        <v>294.17</v>
      </c>
      <c r="N21" s="449">
        <v>44.4</v>
      </c>
      <c r="O21" s="449">
        <v>214.6</v>
      </c>
      <c r="P21" s="449">
        <f t="shared" si="4"/>
        <v>259</v>
      </c>
      <c r="Q21" s="449">
        <f t="shared" si="5"/>
        <v>1.3200000000000003</v>
      </c>
      <c r="R21" s="449">
        <f t="shared" si="6"/>
        <v>59.750000000000028</v>
      </c>
      <c r="S21" s="449">
        <f t="shared" si="7"/>
        <v>61.069999999999993</v>
      </c>
      <c r="T21" s="48" t="s">
        <v>950</v>
      </c>
      <c r="U21" s="9">
        <v>740</v>
      </c>
      <c r="V21" s="9">
        <v>740</v>
      </c>
      <c r="X21" s="9">
        <v>738</v>
      </c>
      <c r="Y21">
        <f t="shared" si="8"/>
        <v>45.72</v>
      </c>
      <c r="Z21">
        <f t="shared" si="9"/>
        <v>220.98</v>
      </c>
    </row>
    <row r="22" spans="1:26" ht="14.25" x14ac:dyDescent="0.2">
      <c r="A22" s="19">
        <v>10</v>
      </c>
      <c r="B22" s="433" t="s">
        <v>912</v>
      </c>
      <c r="C22" s="9">
        <v>562</v>
      </c>
      <c r="D22" s="9">
        <v>566</v>
      </c>
      <c r="E22" s="449">
        <v>33.72</v>
      </c>
      <c r="F22" s="449">
        <v>162.97999999999999</v>
      </c>
      <c r="G22" s="449">
        <f t="shared" si="0"/>
        <v>196.7</v>
      </c>
      <c r="H22" s="449">
        <v>0.28999999999999998</v>
      </c>
      <c r="I22" s="449">
        <v>19.52</v>
      </c>
      <c r="J22" s="449">
        <f t="shared" si="1"/>
        <v>19.809999999999999</v>
      </c>
      <c r="K22" s="449">
        <f t="shared" si="2"/>
        <v>33.43</v>
      </c>
      <c r="L22" s="449">
        <v>165.25</v>
      </c>
      <c r="M22" s="449">
        <f t="shared" si="3"/>
        <v>198.68</v>
      </c>
      <c r="N22" s="449">
        <v>33.96</v>
      </c>
      <c r="O22" s="449">
        <v>164.14</v>
      </c>
      <c r="P22" s="449">
        <f t="shared" si="4"/>
        <v>198.1</v>
      </c>
      <c r="Q22" s="449">
        <f t="shared" si="5"/>
        <v>-0.24000000000000199</v>
      </c>
      <c r="R22" s="449">
        <f t="shared" si="6"/>
        <v>20.630000000000024</v>
      </c>
      <c r="S22" s="449">
        <f t="shared" si="7"/>
        <v>20.390000000000015</v>
      </c>
      <c r="T22" s="48" t="s">
        <v>950</v>
      </c>
      <c r="U22" s="9">
        <v>566</v>
      </c>
      <c r="V22" s="9">
        <v>566</v>
      </c>
      <c r="X22" s="9">
        <v>565</v>
      </c>
      <c r="Y22">
        <f t="shared" si="8"/>
        <v>33.72</v>
      </c>
      <c r="Z22">
        <f t="shared" si="9"/>
        <v>162.97999999999999</v>
      </c>
    </row>
    <row r="23" spans="1:26" ht="16.5" customHeight="1" x14ac:dyDescent="0.2">
      <c r="A23" s="19">
        <v>11</v>
      </c>
      <c r="B23" s="433" t="s">
        <v>913</v>
      </c>
      <c r="C23" s="9">
        <v>710</v>
      </c>
      <c r="D23" s="9">
        <v>725</v>
      </c>
      <c r="E23" s="449">
        <v>42.6</v>
      </c>
      <c r="F23" s="449">
        <v>205.9</v>
      </c>
      <c r="G23" s="449">
        <f t="shared" si="0"/>
        <v>248.5</v>
      </c>
      <c r="H23" s="449">
        <v>0.35</v>
      </c>
      <c r="I23" s="449">
        <v>24.18</v>
      </c>
      <c r="J23" s="449">
        <f t="shared" si="1"/>
        <v>24.53</v>
      </c>
      <c r="K23" s="449">
        <f t="shared" si="2"/>
        <v>42.25</v>
      </c>
      <c r="L23" s="449">
        <v>221.40999999999997</v>
      </c>
      <c r="M23" s="449">
        <f t="shared" si="3"/>
        <v>263.65999999999997</v>
      </c>
      <c r="N23" s="449">
        <v>43.5</v>
      </c>
      <c r="O23" s="449">
        <v>210.25</v>
      </c>
      <c r="P23" s="449">
        <f t="shared" si="4"/>
        <v>253.75</v>
      </c>
      <c r="Q23" s="449">
        <f t="shared" si="5"/>
        <v>-0.89999999999999858</v>
      </c>
      <c r="R23" s="449">
        <f t="shared" si="6"/>
        <v>35.339999999999975</v>
      </c>
      <c r="S23" s="449">
        <f t="shared" si="7"/>
        <v>34.439999999999941</v>
      </c>
      <c r="T23" s="48" t="s">
        <v>950</v>
      </c>
      <c r="U23" s="9">
        <v>725</v>
      </c>
      <c r="V23" s="9">
        <v>725</v>
      </c>
      <c r="X23" s="9">
        <v>703</v>
      </c>
      <c r="Y23">
        <f t="shared" si="8"/>
        <v>42.6</v>
      </c>
      <c r="Z23">
        <f t="shared" si="9"/>
        <v>205.9</v>
      </c>
    </row>
    <row r="24" spans="1:26" ht="14.25" x14ac:dyDescent="0.2">
      <c r="A24" s="19">
        <v>12</v>
      </c>
      <c r="B24" s="433" t="s">
        <v>914</v>
      </c>
      <c r="C24" s="9">
        <v>435</v>
      </c>
      <c r="D24" s="9">
        <v>353</v>
      </c>
      <c r="E24" s="449">
        <v>26.1</v>
      </c>
      <c r="F24" s="449">
        <v>126.15</v>
      </c>
      <c r="G24" s="449">
        <f t="shared" si="0"/>
        <v>152.25</v>
      </c>
      <c r="H24" s="449">
        <v>0.18</v>
      </c>
      <c r="I24" s="449">
        <v>12.25</v>
      </c>
      <c r="J24" s="449">
        <f t="shared" si="1"/>
        <v>12.43</v>
      </c>
      <c r="K24" s="449">
        <f t="shared" si="2"/>
        <v>25.92</v>
      </c>
      <c r="L24" s="449">
        <v>102.42</v>
      </c>
      <c r="M24" s="449">
        <f t="shared" si="3"/>
        <v>128.34</v>
      </c>
      <c r="N24" s="449">
        <v>21.18</v>
      </c>
      <c r="O24" s="449">
        <v>102.37</v>
      </c>
      <c r="P24" s="449">
        <f t="shared" si="4"/>
        <v>123.55000000000001</v>
      </c>
      <c r="Q24" s="449">
        <f t="shared" si="5"/>
        <v>4.9200000000000017</v>
      </c>
      <c r="R24" s="449">
        <f t="shared" si="6"/>
        <v>12.299999999999997</v>
      </c>
      <c r="S24" s="449">
        <f t="shared" si="7"/>
        <v>17.22</v>
      </c>
      <c r="T24" s="48" t="s">
        <v>950</v>
      </c>
      <c r="U24" s="9">
        <v>353</v>
      </c>
      <c r="V24" s="9">
        <v>353</v>
      </c>
      <c r="X24" s="9">
        <v>355</v>
      </c>
      <c r="Y24">
        <f t="shared" si="8"/>
        <v>26.1</v>
      </c>
      <c r="Z24">
        <f t="shared" si="9"/>
        <v>126.15</v>
      </c>
    </row>
    <row r="25" spans="1:26" ht="14.25" x14ac:dyDescent="0.2">
      <c r="A25" s="19">
        <v>13</v>
      </c>
      <c r="B25" s="433" t="s">
        <v>915</v>
      </c>
      <c r="C25" s="9">
        <v>540</v>
      </c>
      <c r="D25" s="9">
        <v>498</v>
      </c>
      <c r="E25" s="449">
        <v>32.4</v>
      </c>
      <c r="F25" s="449">
        <v>156.6</v>
      </c>
      <c r="G25" s="449">
        <f t="shared" si="0"/>
        <v>189</v>
      </c>
      <c r="H25" s="449">
        <v>0</v>
      </c>
      <c r="I25" s="449">
        <v>0</v>
      </c>
      <c r="J25" s="449">
        <f t="shared" si="1"/>
        <v>0</v>
      </c>
      <c r="K25" s="449">
        <f t="shared" si="2"/>
        <v>32.4</v>
      </c>
      <c r="L25" s="449">
        <v>146.44999999999999</v>
      </c>
      <c r="M25" s="449">
        <f t="shared" si="3"/>
        <v>178.85</v>
      </c>
      <c r="N25" s="449">
        <v>29.88</v>
      </c>
      <c r="O25" s="449">
        <v>144.42000000000002</v>
      </c>
      <c r="P25" s="449">
        <f t="shared" si="4"/>
        <v>174.3</v>
      </c>
      <c r="Q25" s="449">
        <f t="shared" si="5"/>
        <v>2.5199999999999996</v>
      </c>
      <c r="R25" s="449">
        <f t="shared" si="6"/>
        <v>2.0299999999999727</v>
      </c>
      <c r="S25" s="449">
        <f t="shared" si="7"/>
        <v>4.5499999999999829</v>
      </c>
      <c r="T25" s="48" t="s">
        <v>950</v>
      </c>
      <c r="U25" s="9">
        <v>498</v>
      </c>
      <c r="V25" s="9">
        <v>498</v>
      </c>
      <c r="X25" s="9">
        <v>526</v>
      </c>
      <c r="Y25">
        <f t="shared" si="8"/>
        <v>32.4</v>
      </c>
      <c r="Z25">
        <f t="shared" si="9"/>
        <v>156.6</v>
      </c>
    </row>
    <row r="26" spans="1:26" ht="16.5" customHeight="1" x14ac:dyDescent="0.2">
      <c r="A26" s="19">
        <v>14</v>
      </c>
      <c r="B26" s="434" t="s">
        <v>916</v>
      </c>
      <c r="C26" s="9">
        <v>787</v>
      </c>
      <c r="D26" s="9">
        <v>777</v>
      </c>
      <c r="E26" s="449">
        <v>47.22</v>
      </c>
      <c r="F26" s="449">
        <v>228.23</v>
      </c>
      <c r="G26" s="449">
        <f t="shared" si="0"/>
        <v>275.45</v>
      </c>
      <c r="H26" s="449">
        <v>0</v>
      </c>
      <c r="I26" s="449">
        <v>0</v>
      </c>
      <c r="J26" s="449">
        <f t="shared" si="1"/>
        <v>0</v>
      </c>
      <c r="K26" s="449">
        <f t="shared" si="2"/>
        <v>47.22</v>
      </c>
      <c r="L26" s="449">
        <v>315.47000000000003</v>
      </c>
      <c r="M26" s="449">
        <f t="shared" si="3"/>
        <v>362.69000000000005</v>
      </c>
      <c r="N26" s="449">
        <v>46.62</v>
      </c>
      <c r="O26" s="449">
        <v>225.33</v>
      </c>
      <c r="P26" s="449">
        <f t="shared" si="4"/>
        <v>271.95</v>
      </c>
      <c r="Q26" s="449">
        <f t="shared" si="5"/>
        <v>0.60000000000000142</v>
      </c>
      <c r="R26" s="449">
        <f t="shared" si="6"/>
        <v>90.140000000000015</v>
      </c>
      <c r="S26" s="449">
        <f t="shared" si="7"/>
        <v>90.740000000000066</v>
      </c>
      <c r="T26" s="48" t="s">
        <v>950</v>
      </c>
      <c r="U26" s="9">
        <v>777</v>
      </c>
      <c r="V26" s="9">
        <v>777</v>
      </c>
      <c r="X26" s="9">
        <v>779</v>
      </c>
      <c r="Y26">
        <f t="shared" si="8"/>
        <v>47.22</v>
      </c>
      <c r="Z26">
        <f t="shared" si="9"/>
        <v>228.23</v>
      </c>
    </row>
    <row r="27" spans="1:26" ht="16.5" customHeight="1" x14ac:dyDescent="0.2">
      <c r="A27" s="378">
        <v>15</v>
      </c>
      <c r="B27" s="434" t="s">
        <v>917</v>
      </c>
      <c r="C27" s="9">
        <v>352</v>
      </c>
      <c r="D27" s="9">
        <v>361</v>
      </c>
      <c r="E27" s="449">
        <v>21.12</v>
      </c>
      <c r="F27" s="449">
        <v>102.08</v>
      </c>
      <c r="G27" s="449">
        <f t="shared" si="0"/>
        <v>123.2</v>
      </c>
      <c r="H27" s="449">
        <v>0.18</v>
      </c>
      <c r="I27" s="449">
        <v>12.25</v>
      </c>
      <c r="J27" s="449">
        <f t="shared" si="1"/>
        <v>12.43</v>
      </c>
      <c r="K27" s="449">
        <f t="shared" si="2"/>
        <v>20.94</v>
      </c>
      <c r="L27" s="449">
        <v>102.6</v>
      </c>
      <c r="M27" s="449">
        <f t="shared" si="3"/>
        <v>123.53999999999999</v>
      </c>
      <c r="N27" s="449">
        <v>21.66</v>
      </c>
      <c r="O27" s="449">
        <v>104.69</v>
      </c>
      <c r="P27" s="449">
        <f t="shared" si="4"/>
        <v>126.35</v>
      </c>
      <c r="Q27" s="449">
        <f t="shared" si="5"/>
        <v>-0.53999999999999915</v>
      </c>
      <c r="R27" s="449">
        <f t="shared" si="6"/>
        <v>10.159999999999997</v>
      </c>
      <c r="S27" s="449">
        <f t="shared" si="7"/>
        <v>9.6200000000000045</v>
      </c>
      <c r="T27" s="48" t="s">
        <v>950</v>
      </c>
      <c r="U27" s="9">
        <v>352</v>
      </c>
      <c r="V27" s="9">
        <v>352</v>
      </c>
      <c r="X27" s="9">
        <v>349</v>
      </c>
      <c r="Y27">
        <f t="shared" si="8"/>
        <v>21.12</v>
      </c>
      <c r="Z27">
        <f t="shared" si="9"/>
        <v>102.08</v>
      </c>
    </row>
    <row r="28" spans="1:26" ht="16.5" customHeight="1" x14ac:dyDescent="0.2">
      <c r="A28" s="378">
        <v>16</v>
      </c>
      <c r="B28" s="434" t="s">
        <v>918</v>
      </c>
      <c r="C28" s="9">
        <v>335</v>
      </c>
      <c r="D28" s="9">
        <v>342</v>
      </c>
      <c r="E28" s="449">
        <v>20.100000000000001</v>
      </c>
      <c r="F28" s="449">
        <v>97.15</v>
      </c>
      <c r="G28" s="449">
        <f t="shared" si="0"/>
        <v>117.25</v>
      </c>
      <c r="H28" s="449">
        <v>0.36</v>
      </c>
      <c r="I28" s="449">
        <v>24.63</v>
      </c>
      <c r="J28" s="449">
        <f t="shared" si="1"/>
        <v>24.99</v>
      </c>
      <c r="K28" s="449">
        <f t="shared" si="2"/>
        <v>19.740000000000002</v>
      </c>
      <c r="L28" s="449">
        <v>99.06</v>
      </c>
      <c r="M28" s="449">
        <f t="shared" si="3"/>
        <v>118.80000000000001</v>
      </c>
      <c r="N28" s="449">
        <v>20.52</v>
      </c>
      <c r="O28" s="449">
        <v>99.18</v>
      </c>
      <c r="P28" s="449">
        <f t="shared" si="4"/>
        <v>119.7</v>
      </c>
      <c r="Q28" s="449">
        <f t="shared" si="5"/>
        <v>-0.41999999999999815</v>
      </c>
      <c r="R28" s="449">
        <f t="shared" si="6"/>
        <v>24.509999999999991</v>
      </c>
      <c r="S28" s="449">
        <f t="shared" si="7"/>
        <v>24.090000000000018</v>
      </c>
      <c r="T28" s="48" t="s">
        <v>950</v>
      </c>
      <c r="U28" s="9">
        <v>348</v>
      </c>
      <c r="V28" s="9">
        <v>348</v>
      </c>
      <c r="X28" s="9">
        <v>342</v>
      </c>
      <c r="Y28">
        <f t="shared" si="8"/>
        <v>20.100000000000001</v>
      </c>
      <c r="Z28">
        <f t="shared" si="9"/>
        <v>97.15</v>
      </c>
    </row>
    <row r="29" spans="1:26" ht="16.5" customHeight="1" x14ac:dyDescent="0.2">
      <c r="A29" s="378">
        <v>17</v>
      </c>
      <c r="B29" s="434" t="s">
        <v>919</v>
      </c>
      <c r="C29" s="9">
        <v>430</v>
      </c>
      <c r="D29" s="9">
        <v>407</v>
      </c>
      <c r="E29" s="449">
        <v>25.8</v>
      </c>
      <c r="F29" s="449">
        <v>124.7</v>
      </c>
      <c r="G29" s="449">
        <f t="shared" si="0"/>
        <v>150.5</v>
      </c>
      <c r="H29" s="449">
        <v>0</v>
      </c>
      <c r="I29" s="449">
        <v>0</v>
      </c>
      <c r="J29" s="449">
        <f t="shared" si="1"/>
        <v>0</v>
      </c>
      <c r="K29" s="449">
        <f t="shared" si="2"/>
        <v>25.8</v>
      </c>
      <c r="L29" s="449">
        <v>144.07</v>
      </c>
      <c r="M29" s="449">
        <f t="shared" si="3"/>
        <v>169.87</v>
      </c>
      <c r="N29" s="449">
        <v>24.42</v>
      </c>
      <c r="O29" s="449">
        <v>118.02999999999999</v>
      </c>
      <c r="P29" s="449">
        <f t="shared" si="4"/>
        <v>142.44999999999999</v>
      </c>
      <c r="Q29" s="449">
        <f t="shared" si="5"/>
        <v>1.379999999999999</v>
      </c>
      <c r="R29" s="449">
        <f t="shared" si="6"/>
        <v>26.040000000000006</v>
      </c>
      <c r="S29" s="449">
        <f t="shared" si="7"/>
        <v>27.420000000000016</v>
      </c>
      <c r="T29" s="48" t="s">
        <v>950</v>
      </c>
      <c r="U29" s="9">
        <v>406</v>
      </c>
      <c r="V29" s="9">
        <v>406</v>
      </c>
      <c r="X29" s="9">
        <v>413</v>
      </c>
      <c r="Y29">
        <f t="shared" si="8"/>
        <v>25.8</v>
      </c>
      <c r="Z29">
        <f t="shared" si="9"/>
        <v>124.7</v>
      </c>
    </row>
    <row r="30" spans="1:26" ht="16.5" customHeight="1" x14ac:dyDescent="0.2">
      <c r="A30" s="378">
        <v>18</v>
      </c>
      <c r="B30" s="434" t="s">
        <v>920</v>
      </c>
      <c r="C30" s="9">
        <v>524</v>
      </c>
      <c r="D30" s="9">
        <v>485</v>
      </c>
      <c r="E30" s="449">
        <v>31.44</v>
      </c>
      <c r="F30" s="449">
        <v>151.96</v>
      </c>
      <c r="G30" s="449">
        <f t="shared" si="0"/>
        <v>183.4</v>
      </c>
      <c r="H30" s="449">
        <v>0</v>
      </c>
      <c r="I30" s="449">
        <v>0</v>
      </c>
      <c r="J30" s="449">
        <f t="shared" si="1"/>
        <v>0</v>
      </c>
      <c r="K30" s="449">
        <f t="shared" si="2"/>
        <v>31.44</v>
      </c>
      <c r="L30" s="449">
        <v>141.41</v>
      </c>
      <c r="M30" s="449">
        <f t="shared" si="3"/>
        <v>172.85</v>
      </c>
      <c r="N30" s="449">
        <v>29.1</v>
      </c>
      <c r="O30" s="449">
        <v>140.65</v>
      </c>
      <c r="P30" s="449">
        <f t="shared" si="4"/>
        <v>169.75</v>
      </c>
      <c r="Q30" s="449">
        <f t="shared" si="5"/>
        <v>2.34</v>
      </c>
      <c r="R30" s="449">
        <f t="shared" si="6"/>
        <v>0.75999999999999091</v>
      </c>
      <c r="S30" s="449">
        <f t="shared" si="7"/>
        <v>3.0999999999999943</v>
      </c>
      <c r="T30" s="48" t="s">
        <v>950</v>
      </c>
      <c r="U30" s="9">
        <v>485</v>
      </c>
      <c r="V30" s="9">
        <v>485</v>
      </c>
      <c r="X30" s="9">
        <v>496</v>
      </c>
      <c r="Y30">
        <f t="shared" si="8"/>
        <v>31.44</v>
      </c>
      <c r="Z30">
        <f t="shared" si="9"/>
        <v>151.96</v>
      </c>
    </row>
    <row r="31" spans="1:26" ht="16.5" customHeight="1" x14ac:dyDescent="0.2">
      <c r="A31" s="378">
        <v>19</v>
      </c>
      <c r="B31" s="434" t="s">
        <v>921</v>
      </c>
      <c r="C31" s="9">
        <v>485</v>
      </c>
      <c r="D31" s="9">
        <v>416</v>
      </c>
      <c r="E31" s="449">
        <v>29.1</v>
      </c>
      <c r="F31" s="449">
        <v>140.65</v>
      </c>
      <c r="G31" s="449">
        <f t="shared" si="0"/>
        <v>169.75</v>
      </c>
      <c r="H31" s="449">
        <v>0</v>
      </c>
      <c r="I31" s="449">
        <v>0</v>
      </c>
      <c r="J31" s="449">
        <f t="shared" si="1"/>
        <v>0</v>
      </c>
      <c r="K31" s="449">
        <f t="shared" si="2"/>
        <v>29.1</v>
      </c>
      <c r="L31" s="449">
        <v>98.14</v>
      </c>
      <c r="M31" s="449">
        <f t="shared" si="3"/>
        <v>127.24000000000001</v>
      </c>
      <c r="N31" s="449">
        <v>24.96</v>
      </c>
      <c r="O31" s="449">
        <v>120.64</v>
      </c>
      <c r="P31" s="449">
        <f t="shared" si="4"/>
        <v>145.6</v>
      </c>
      <c r="Q31" s="449">
        <f t="shared" si="5"/>
        <v>4.1400000000000006</v>
      </c>
      <c r="R31" s="449">
        <f t="shared" si="6"/>
        <v>-22.5</v>
      </c>
      <c r="S31" s="449">
        <f t="shared" si="7"/>
        <v>-18.359999999999985</v>
      </c>
      <c r="T31" s="48" t="s">
        <v>950</v>
      </c>
      <c r="U31" s="9">
        <v>416</v>
      </c>
      <c r="V31" s="9">
        <v>416</v>
      </c>
      <c r="X31" s="9">
        <v>444</v>
      </c>
      <c r="Y31">
        <f t="shared" si="8"/>
        <v>29.1</v>
      </c>
      <c r="Z31">
        <f t="shared" si="9"/>
        <v>140.65</v>
      </c>
    </row>
    <row r="32" spans="1:26" ht="16.5" customHeight="1" x14ac:dyDescent="0.2">
      <c r="A32" s="378">
        <v>20</v>
      </c>
      <c r="B32" s="434" t="s">
        <v>922</v>
      </c>
      <c r="C32" s="9">
        <v>709</v>
      </c>
      <c r="D32" s="9">
        <v>1000</v>
      </c>
      <c r="E32" s="449">
        <v>42.54</v>
      </c>
      <c r="F32" s="449">
        <v>205.61</v>
      </c>
      <c r="G32" s="449">
        <f t="shared" si="0"/>
        <v>248.15</v>
      </c>
      <c r="H32" s="449">
        <v>0</v>
      </c>
      <c r="I32" s="449">
        <v>0</v>
      </c>
      <c r="J32" s="449">
        <f t="shared" si="1"/>
        <v>0</v>
      </c>
      <c r="K32" s="449">
        <f t="shared" si="2"/>
        <v>42.54</v>
      </c>
      <c r="L32" s="449">
        <v>208.57</v>
      </c>
      <c r="M32" s="449">
        <f t="shared" si="3"/>
        <v>251.10999999999999</v>
      </c>
      <c r="N32" s="449">
        <v>60</v>
      </c>
      <c r="O32" s="449">
        <v>290</v>
      </c>
      <c r="P32" s="449">
        <f t="shared" si="4"/>
        <v>350</v>
      </c>
      <c r="Q32" s="449">
        <f t="shared" si="5"/>
        <v>-17.46</v>
      </c>
      <c r="R32" s="449">
        <f t="shared" si="6"/>
        <v>-81.430000000000007</v>
      </c>
      <c r="S32" s="449">
        <f t="shared" si="7"/>
        <v>-98.890000000000015</v>
      </c>
      <c r="T32" s="48" t="s">
        <v>950</v>
      </c>
      <c r="U32" s="9">
        <v>719</v>
      </c>
      <c r="V32" s="9">
        <v>719</v>
      </c>
      <c r="X32" s="9">
        <v>705</v>
      </c>
      <c r="Y32">
        <f t="shared" si="8"/>
        <v>42.54</v>
      </c>
      <c r="Z32">
        <f t="shared" si="9"/>
        <v>205.61</v>
      </c>
    </row>
    <row r="33" spans="1:26" ht="15" x14ac:dyDescent="0.2">
      <c r="A33" s="378">
        <v>21</v>
      </c>
      <c r="B33" s="434" t="s">
        <v>923</v>
      </c>
      <c r="C33" s="9">
        <v>598</v>
      </c>
      <c r="D33" s="9">
        <v>574</v>
      </c>
      <c r="E33" s="449">
        <v>35.880000000000003</v>
      </c>
      <c r="F33" s="449">
        <v>173.42</v>
      </c>
      <c r="G33" s="449">
        <f t="shared" si="0"/>
        <v>209.29999999999998</v>
      </c>
      <c r="H33" s="449">
        <v>0.28000000000000003</v>
      </c>
      <c r="I33" s="449">
        <v>19.39</v>
      </c>
      <c r="J33" s="449">
        <f t="shared" si="1"/>
        <v>19.670000000000002</v>
      </c>
      <c r="K33" s="449">
        <f t="shared" si="2"/>
        <v>35.6</v>
      </c>
      <c r="L33" s="449">
        <v>166.17</v>
      </c>
      <c r="M33" s="449">
        <f t="shared" si="3"/>
        <v>201.76999999999998</v>
      </c>
      <c r="N33" s="449">
        <v>34.44</v>
      </c>
      <c r="O33" s="449">
        <v>166.46</v>
      </c>
      <c r="P33" s="449">
        <f t="shared" si="4"/>
        <v>200.9</v>
      </c>
      <c r="Q33" s="449">
        <f t="shared" si="5"/>
        <v>1.4400000000000048</v>
      </c>
      <c r="R33" s="449">
        <f t="shared" si="6"/>
        <v>19.099999999999994</v>
      </c>
      <c r="S33" s="449">
        <f t="shared" si="7"/>
        <v>20.539999999999992</v>
      </c>
      <c r="T33" s="48" t="s">
        <v>950</v>
      </c>
      <c r="U33" s="9">
        <v>567</v>
      </c>
      <c r="V33" s="9">
        <v>567</v>
      </c>
      <c r="X33" s="9">
        <v>582</v>
      </c>
      <c r="Y33">
        <f t="shared" si="8"/>
        <v>35.880000000000003</v>
      </c>
      <c r="Z33">
        <f t="shared" si="9"/>
        <v>173.42</v>
      </c>
    </row>
    <row r="34" spans="1:26" ht="15" x14ac:dyDescent="0.2">
      <c r="A34" s="378">
        <v>22</v>
      </c>
      <c r="B34" s="434" t="s">
        <v>924</v>
      </c>
      <c r="C34" s="9">
        <v>651</v>
      </c>
      <c r="D34" s="9">
        <v>605</v>
      </c>
      <c r="E34" s="449">
        <v>39.06</v>
      </c>
      <c r="F34" s="449">
        <v>188.79</v>
      </c>
      <c r="G34" s="449">
        <f t="shared" si="0"/>
        <v>227.85</v>
      </c>
      <c r="H34" s="449">
        <v>0.31</v>
      </c>
      <c r="I34" s="449">
        <v>20.94</v>
      </c>
      <c r="J34" s="449">
        <f t="shared" si="1"/>
        <v>21.25</v>
      </c>
      <c r="K34" s="449">
        <f t="shared" si="2"/>
        <v>38.75</v>
      </c>
      <c r="L34" s="449">
        <v>175.85</v>
      </c>
      <c r="M34" s="449">
        <f t="shared" si="3"/>
        <v>214.6</v>
      </c>
      <c r="N34" s="449">
        <v>36.299999999999997</v>
      </c>
      <c r="O34" s="449">
        <v>175.45</v>
      </c>
      <c r="P34" s="449">
        <f t="shared" si="4"/>
        <v>211.75</v>
      </c>
      <c r="Q34" s="449">
        <f t="shared" si="5"/>
        <v>2.7600000000000051</v>
      </c>
      <c r="R34" s="449">
        <f t="shared" si="6"/>
        <v>21.340000000000003</v>
      </c>
      <c r="S34" s="449">
        <f t="shared" si="7"/>
        <v>24.099999999999994</v>
      </c>
      <c r="T34" s="48" t="s">
        <v>950</v>
      </c>
      <c r="U34" s="9">
        <v>605</v>
      </c>
      <c r="V34" s="9">
        <v>605</v>
      </c>
      <c r="X34" s="9">
        <v>608</v>
      </c>
      <c r="Y34">
        <f t="shared" si="8"/>
        <v>39.06</v>
      </c>
      <c r="Z34">
        <f t="shared" si="9"/>
        <v>188.79</v>
      </c>
    </row>
    <row r="35" spans="1:26" x14ac:dyDescent="0.2">
      <c r="A35" s="28"/>
      <c r="B35" s="28" t="s">
        <v>18</v>
      </c>
      <c r="C35" s="9">
        <f>SUM(C13:C34)</f>
        <v>12039</v>
      </c>
      <c r="D35" s="9">
        <f t="shared" ref="D35:V35" si="10">SUM(D13:D34)</f>
        <v>11945</v>
      </c>
      <c r="E35" s="449">
        <f t="shared" si="10"/>
        <v>722.34000000000015</v>
      </c>
      <c r="F35" s="449">
        <f t="shared" si="10"/>
        <v>3491.3100000000004</v>
      </c>
      <c r="G35" s="449">
        <f t="shared" si="10"/>
        <v>4213.6500000000005</v>
      </c>
      <c r="H35" s="449">
        <f t="shared" si="10"/>
        <v>3.3400000000000003</v>
      </c>
      <c r="I35" s="449">
        <f t="shared" si="10"/>
        <v>228.15999999999997</v>
      </c>
      <c r="J35" s="449">
        <f t="shared" si="10"/>
        <v>231.50000000000006</v>
      </c>
      <c r="K35" s="449">
        <f t="shared" si="10"/>
        <v>719</v>
      </c>
      <c r="L35" s="449">
        <f t="shared" si="10"/>
        <v>3350.84</v>
      </c>
      <c r="M35" s="449">
        <f t="shared" si="10"/>
        <v>4069.8399999999997</v>
      </c>
      <c r="N35" s="449">
        <f t="shared" si="10"/>
        <v>716.7</v>
      </c>
      <c r="O35" s="449">
        <f t="shared" si="10"/>
        <v>3464.0499999999997</v>
      </c>
      <c r="P35" s="449">
        <f t="shared" si="10"/>
        <v>4180.75</v>
      </c>
      <c r="Q35" s="449">
        <f t="shared" si="10"/>
        <v>5.6400000000000112</v>
      </c>
      <c r="R35" s="449">
        <f t="shared" si="10"/>
        <v>114.94999999999993</v>
      </c>
      <c r="S35" s="449">
        <f t="shared" si="10"/>
        <v>120.59000000000006</v>
      </c>
      <c r="T35" s="9">
        <f t="shared" si="10"/>
        <v>0</v>
      </c>
      <c r="U35" s="9">
        <f t="shared" si="10"/>
        <v>11384</v>
      </c>
      <c r="V35" s="9">
        <f t="shared" si="10"/>
        <v>11384</v>
      </c>
    </row>
    <row r="39" spans="1:26" x14ac:dyDescent="0.2">
      <c r="R39" s="953" t="s">
        <v>1034</v>
      </c>
      <c r="S39" s="953"/>
      <c r="T39" s="953"/>
      <c r="U39" s="953"/>
      <c r="V39" s="953"/>
    </row>
    <row r="40" spans="1:26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703"/>
      <c r="O40" s="703"/>
      <c r="P40" s="698"/>
      <c r="Q40" s="698"/>
      <c r="R40" s="953"/>
      <c r="S40" s="953"/>
      <c r="T40" s="953"/>
      <c r="U40" s="953"/>
      <c r="V40" s="953"/>
    </row>
    <row r="41" spans="1:26" ht="23.25" customHeight="1" x14ac:dyDescent="0.2">
      <c r="A41" s="698"/>
      <c r="B41" s="698"/>
      <c r="C41" s="698"/>
      <c r="D41" s="698"/>
      <c r="E41" s="698"/>
      <c r="F41" s="698"/>
      <c r="G41" s="698"/>
      <c r="H41" s="698"/>
      <c r="I41" s="698"/>
      <c r="J41" s="698"/>
      <c r="K41" s="698"/>
      <c r="L41" s="698"/>
      <c r="M41" s="698"/>
      <c r="N41" s="698"/>
      <c r="O41" s="698"/>
      <c r="P41" s="698"/>
      <c r="Q41" s="698"/>
      <c r="R41" s="953"/>
      <c r="S41" s="953"/>
      <c r="T41" s="953"/>
      <c r="U41" s="953"/>
      <c r="V41" s="953"/>
    </row>
    <row r="42" spans="1:26" x14ac:dyDescent="0.2">
      <c r="A42" s="698"/>
      <c r="B42" s="698"/>
      <c r="C42" s="698"/>
      <c r="D42" s="698"/>
      <c r="E42" s="698"/>
      <c r="F42" s="698"/>
      <c r="G42" s="698"/>
      <c r="H42" s="698"/>
      <c r="I42" s="698"/>
      <c r="J42" s="698"/>
      <c r="K42" s="698"/>
      <c r="L42" s="698"/>
      <c r="M42" s="698"/>
      <c r="N42" s="698"/>
      <c r="O42" s="698"/>
      <c r="P42" s="698"/>
      <c r="Q42" s="698"/>
    </row>
    <row r="43" spans="1:26" x14ac:dyDescent="0.2">
      <c r="O43" s="33"/>
      <c r="P43" s="33"/>
      <c r="Q43" s="33"/>
    </row>
  </sheetData>
  <mergeCells count="20">
    <mergeCell ref="P8:V8"/>
    <mergeCell ref="Q1:V1"/>
    <mergeCell ref="K10:M10"/>
    <mergeCell ref="N10:P10"/>
    <mergeCell ref="Q10:S10"/>
    <mergeCell ref="A3:Q3"/>
    <mergeCell ref="A4:P4"/>
    <mergeCell ref="A5:Q5"/>
    <mergeCell ref="A7:S7"/>
    <mergeCell ref="P9:V9"/>
    <mergeCell ref="V10:V11"/>
    <mergeCell ref="U10:U11"/>
    <mergeCell ref="T10:T11"/>
    <mergeCell ref="A10:A11"/>
    <mergeCell ref="B10:B11"/>
    <mergeCell ref="C10:C11"/>
    <mergeCell ref="D10:D11"/>
    <mergeCell ref="E10:G10"/>
    <mergeCell ref="H10:J10"/>
    <mergeCell ref="R39:V41"/>
  </mergeCells>
  <printOptions horizontalCentered="1"/>
  <pageMargins left="0.70866141732283472" right="0.70866141732283472" top="0.23622047244094491" bottom="0" header="0.31496062992125984" footer="0.31496062992125984"/>
  <pageSetup paperSize="9" scale="5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opLeftCell="A14" zoomScaleSheetLayoutView="100" workbookViewId="0">
      <selection activeCell="D26" sqref="D26:E26"/>
    </sheetView>
  </sheetViews>
  <sheetFormatPr defaultRowHeight="12.75" x14ac:dyDescent="0.2"/>
  <cols>
    <col min="1" max="1" width="9.140625" style="16"/>
    <col min="2" max="2" width="17.140625" style="16" customWidth="1"/>
    <col min="3" max="3" width="16.5703125" style="16" customWidth="1"/>
    <col min="4" max="4" width="15.85546875" style="16" customWidth="1"/>
    <col min="5" max="5" width="18.85546875" style="16" customWidth="1"/>
    <col min="6" max="6" width="19" style="16" customWidth="1"/>
    <col min="7" max="7" width="22.5703125" style="16" customWidth="1"/>
    <col min="8" max="8" width="16.7109375" style="16" customWidth="1"/>
    <col min="9" max="9" width="30.140625" style="16" customWidth="1"/>
    <col min="10" max="11" width="9.140625" style="16"/>
    <col min="12" max="12" width="9.140625" style="437"/>
    <col min="13" max="16384" width="9.140625" style="16"/>
  </cols>
  <sheetData>
    <row r="1" spans="1:23" customFormat="1" ht="15" x14ac:dyDescent="0.2">
      <c r="I1" s="38" t="s">
        <v>65</v>
      </c>
      <c r="J1" s="39"/>
    </row>
    <row r="2" spans="1:23" customFormat="1" ht="15" x14ac:dyDescent="0.2">
      <c r="D2" s="41" t="s">
        <v>0</v>
      </c>
      <c r="E2" s="41"/>
      <c r="F2" s="41"/>
      <c r="G2" s="41"/>
      <c r="H2" s="41"/>
      <c r="I2" s="41"/>
      <c r="J2" s="41"/>
    </row>
    <row r="3" spans="1:23" customFormat="1" ht="20.25" customHeight="1" x14ac:dyDescent="0.3">
      <c r="B3" s="162"/>
      <c r="C3" s="1121" t="s">
        <v>747</v>
      </c>
      <c r="D3" s="1121"/>
      <c r="E3" s="1121"/>
      <c r="F3" s="1121"/>
      <c r="G3" s="129"/>
      <c r="H3" s="129"/>
      <c r="I3" s="129"/>
      <c r="J3" s="40"/>
    </row>
    <row r="4" spans="1:23" customFormat="1" ht="10.5" customHeight="1" x14ac:dyDescent="0.2"/>
    <row r="5" spans="1:23" ht="30.75" customHeight="1" x14ac:dyDescent="0.2">
      <c r="A5" s="1122" t="s">
        <v>820</v>
      </c>
      <c r="B5" s="1122"/>
      <c r="C5" s="1122"/>
      <c r="D5" s="1122"/>
      <c r="E5" s="1122"/>
      <c r="F5" s="1122"/>
      <c r="G5" s="1122"/>
      <c r="H5" s="1122"/>
      <c r="I5" s="1122"/>
    </row>
    <row r="7" spans="1:23" ht="0.75" customHeight="1" x14ac:dyDescent="0.2"/>
    <row r="8" spans="1:23" x14ac:dyDescent="0.2">
      <c r="A8" s="15" t="s">
        <v>25</v>
      </c>
      <c r="I8" s="31" t="s">
        <v>21</v>
      </c>
    </row>
    <row r="9" spans="1:23" x14ac:dyDescent="0.2">
      <c r="D9" s="1033" t="s">
        <v>1030</v>
      </c>
      <c r="E9" s="1033"/>
      <c r="F9" s="1033"/>
      <c r="G9" s="1033"/>
      <c r="H9" s="1033"/>
      <c r="I9" s="1033"/>
      <c r="V9" s="20"/>
      <c r="W9" s="22"/>
    </row>
    <row r="10" spans="1:23" ht="44.25" customHeight="1" x14ac:dyDescent="0.2">
      <c r="A10" s="5" t="s">
        <v>2</v>
      </c>
      <c r="B10" s="5" t="s">
        <v>3</v>
      </c>
      <c r="C10" s="347" t="s">
        <v>860</v>
      </c>
      <c r="D10" s="347" t="s">
        <v>862</v>
      </c>
      <c r="E10" s="2" t="s">
        <v>111</v>
      </c>
      <c r="F10" s="5" t="s">
        <v>223</v>
      </c>
      <c r="G10" s="2" t="s">
        <v>714</v>
      </c>
      <c r="H10" s="2" t="s">
        <v>152</v>
      </c>
      <c r="I10" s="32" t="s">
        <v>863</v>
      </c>
      <c r="K10" s="453"/>
      <c r="L10" s="453"/>
      <c r="M10" s="453"/>
      <c r="P10" s="437"/>
    </row>
    <row r="11" spans="1:23" s="115" customFormat="1" ht="15.75" customHeight="1" x14ac:dyDescent="0.2">
      <c r="A11" s="64">
        <v>1</v>
      </c>
      <c r="B11" s="63">
        <v>2</v>
      </c>
      <c r="C11" s="64">
        <v>3</v>
      </c>
      <c r="D11" s="63">
        <v>4</v>
      </c>
      <c r="E11" s="64">
        <v>5</v>
      </c>
      <c r="F11" s="63">
        <v>6</v>
      </c>
      <c r="G11" s="64">
        <v>7</v>
      </c>
      <c r="H11" s="63">
        <v>8</v>
      </c>
      <c r="I11" s="64">
        <v>9</v>
      </c>
      <c r="K11" s="442"/>
      <c r="L11" s="442"/>
      <c r="M11" s="436"/>
      <c r="N11" s="454"/>
      <c r="O11" s="454"/>
      <c r="P11" s="455"/>
      <c r="S11" s="454"/>
      <c r="T11" s="442"/>
    </row>
    <row r="12" spans="1:23" ht="15" customHeight="1" x14ac:dyDescent="0.2">
      <c r="A12" s="19">
        <v>1</v>
      </c>
      <c r="B12" s="430" t="s">
        <v>903</v>
      </c>
      <c r="C12" s="706">
        <v>23.027622000000001</v>
      </c>
      <c r="D12" s="449">
        <v>5</v>
      </c>
      <c r="E12" s="451">
        <v>13</v>
      </c>
      <c r="F12" s="28">
        <v>0</v>
      </c>
      <c r="G12" s="28">
        <v>150</v>
      </c>
      <c r="H12" s="446">
        <v>5.26</v>
      </c>
      <c r="I12" s="446">
        <f>D12+E12+F12-H12</f>
        <v>12.74</v>
      </c>
      <c r="K12" s="442"/>
      <c r="L12" s="442"/>
      <c r="M12" s="436"/>
      <c r="N12" s="454"/>
      <c r="O12" s="454"/>
      <c r="P12" s="455"/>
      <c r="S12" s="442"/>
      <c r="T12" s="442"/>
    </row>
    <row r="13" spans="1:23" ht="74.25" hidden="1" customHeight="1" x14ac:dyDescent="0.2">
      <c r="A13" s="435">
        <v>2</v>
      </c>
      <c r="B13" s="430" t="s">
        <v>904</v>
      </c>
      <c r="C13" s="706">
        <v>33.047421</v>
      </c>
      <c r="D13" s="449">
        <v>10</v>
      </c>
      <c r="E13" s="451">
        <v>15</v>
      </c>
      <c r="F13" s="28">
        <v>0</v>
      </c>
      <c r="G13" s="28">
        <v>150</v>
      </c>
      <c r="H13" s="446">
        <v>17.04</v>
      </c>
      <c r="I13" s="446">
        <f t="shared" ref="I13:I33" si="0">D13+E13+F13-H13</f>
        <v>7.9600000000000009</v>
      </c>
      <c r="K13" s="442"/>
      <c r="L13" s="442"/>
      <c r="M13" s="436"/>
      <c r="N13" s="454"/>
      <c r="O13" s="454"/>
      <c r="P13" s="455"/>
      <c r="S13" s="442"/>
      <c r="T13" s="442"/>
    </row>
    <row r="14" spans="1:23" ht="12" customHeight="1" x14ac:dyDescent="0.2">
      <c r="A14" s="435">
        <v>3</v>
      </c>
      <c r="B14" s="430" t="s">
        <v>905</v>
      </c>
      <c r="C14" s="706">
        <v>10.223112</v>
      </c>
      <c r="D14" s="449">
        <v>0</v>
      </c>
      <c r="E14" s="451">
        <v>13</v>
      </c>
      <c r="F14" s="28">
        <v>0</v>
      </c>
      <c r="G14" s="28">
        <v>150</v>
      </c>
      <c r="H14" s="446">
        <v>0</v>
      </c>
      <c r="I14" s="446">
        <f t="shared" si="0"/>
        <v>13</v>
      </c>
      <c r="K14" s="442"/>
      <c r="L14" s="442"/>
      <c r="M14" s="450"/>
      <c r="N14" s="454"/>
      <c r="O14" s="454"/>
      <c r="P14" s="455"/>
      <c r="S14" s="442"/>
      <c r="T14" s="442"/>
    </row>
    <row r="15" spans="1:23" x14ac:dyDescent="0.2">
      <c r="A15" s="435">
        <v>4</v>
      </c>
      <c r="B15" s="430" t="s">
        <v>906</v>
      </c>
      <c r="C15" s="706">
        <v>27.201486725000002</v>
      </c>
      <c r="D15" s="449">
        <v>7</v>
      </c>
      <c r="E15" s="451">
        <v>10</v>
      </c>
      <c r="F15" s="28">
        <v>0</v>
      </c>
      <c r="G15" s="28">
        <v>150</v>
      </c>
      <c r="H15" s="446">
        <v>3.68</v>
      </c>
      <c r="I15" s="446">
        <f t="shared" si="0"/>
        <v>13.32</v>
      </c>
      <c r="K15" s="442"/>
      <c r="L15" s="442"/>
      <c r="M15" s="450"/>
      <c r="N15" s="454"/>
      <c r="O15" s="454"/>
      <c r="P15" s="455"/>
      <c r="S15" s="442"/>
      <c r="T15" s="442"/>
    </row>
    <row r="16" spans="1:23" ht="15.75" customHeight="1" x14ac:dyDescent="0.2">
      <c r="A16" s="435">
        <v>5</v>
      </c>
      <c r="B16" s="430" t="s">
        <v>907</v>
      </c>
      <c r="C16" s="706">
        <v>28.357294175</v>
      </c>
      <c r="D16" s="449">
        <v>10</v>
      </c>
      <c r="E16" s="451">
        <v>17</v>
      </c>
      <c r="F16" s="28">
        <v>0</v>
      </c>
      <c r="G16" s="28">
        <v>150</v>
      </c>
      <c r="H16" s="446">
        <v>17.5</v>
      </c>
      <c r="I16" s="446">
        <f t="shared" si="0"/>
        <v>9.5</v>
      </c>
      <c r="K16" s="442"/>
      <c r="L16" s="442"/>
      <c r="M16" s="450"/>
      <c r="N16" s="454"/>
      <c r="O16" s="454"/>
      <c r="P16" s="455"/>
      <c r="S16" s="442"/>
      <c r="T16" s="442"/>
    </row>
    <row r="17" spans="1:20" ht="12.75" customHeight="1" x14ac:dyDescent="0.2">
      <c r="A17" s="435">
        <v>6</v>
      </c>
      <c r="B17" s="430" t="s">
        <v>908</v>
      </c>
      <c r="C17" s="706">
        <v>34.101156737499998</v>
      </c>
      <c r="D17" s="449">
        <v>8</v>
      </c>
      <c r="E17" s="451">
        <v>14</v>
      </c>
      <c r="F17" s="28">
        <v>0</v>
      </c>
      <c r="G17" s="28">
        <v>150</v>
      </c>
      <c r="H17" s="446">
        <v>6.51</v>
      </c>
      <c r="I17" s="446">
        <f t="shared" si="0"/>
        <v>15.49</v>
      </c>
      <c r="K17" s="442"/>
      <c r="L17" s="442"/>
      <c r="M17" s="450"/>
      <c r="N17" s="454"/>
      <c r="O17" s="454"/>
      <c r="P17" s="455"/>
      <c r="S17" s="442"/>
      <c r="T17" s="442"/>
    </row>
    <row r="18" spans="1:20" ht="12.75" customHeight="1" x14ac:dyDescent="0.2">
      <c r="A18" s="435">
        <v>7</v>
      </c>
      <c r="B18" s="430" t="s">
        <v>909</v>
      </c>
      <c r="C18" s="706">
        <v>34.839232254999999</v>
      </c>
      <c r="D18" s="449">
        <v>10</v>
      </c>
      <c r="E18" s="451">
        <v>20</v>
      </c>
      <c r="F18" s="28">
        <v>0</v>
      </c>
      <c r="G18" s="28">
        <v>150</v>
      </c>
      <c r="H18" s="446">
        <v>23.25</v>
      </c>
      <c r="I18" s="446">
        <f t="shared" si="0"/>
        <v>6.75</v>
      </c>
      <c r="K18" s="442"/>
      <c r="L18" s="442"/>
      <c r="M18" s="450"/>
      <c r="N18" s="454"/>
      <c r="O18" s="454"/>
      <c r="P18" s="455"/>
      <c r="S18" s="442"/>
      <c r="T18" s="442"/>
    </row>
    <row r="19" spans="1:20" x14ac:dyDescent="0.2">
      <c r="A19" s="435">
        <v>8</v>
      </c>
      <c r="B19" s="431" t="s">
        <v>910</v>
      </c>
      <c r="C19" s="706">
        <v>13.38015</v>
      </c>
      <c r="D19" s="449">
        <v>6</v>
      </c>
      <c r="E19" s="451">
        <v>9.17</v>
      </c>
      <c r="F19" s="28">
        <v>0</v>
      </c>
      <c r="G19" s="28">
        <v>150</v>
      </c>
      <c r="H19" s="452">
        <v>6.18</v>
      </c>
      <c r="I19" s="446">
        <f t="shared" si="0"/>
        <v>8.99</v>
      </c>
      <c r="K19" s="442"/>
      <c r="L19" s="442"/>
      <c r="M19" s="450"/>
      <c r="N19" s="454"/>
      <c r="O19" s="454"/>
      <c r="P19" s="455"/>
      <c r="S19" s="442"/>
      <c r="T19" s="442"/>
    </row>
    <row r="20" spans="1:20" ht="14.25" x14ac:dyDescent="0.2">
      <c r="A20" s="435">
        <v>9</v>
      </c>
      <c r="B20" s="432" t="s">
        <v>911</v>
      </c>
      <c r="C20" s="706">
        <v>30.67963585</v>
      </c>
      <c r="D20" s="449">
        <v>10</v>
      </c>
      <c r="E20" s="451">
        <v>22</v>
      </c>
      <c r="F20" s="28">
        <v>0</v>
      </c>
      <c r="G20" s="28">
        <v>150</v>
      </c>
      <c r="H20" s="446">
        <v>18.8</v>
      </c>
      <c r="I20" s="446">
        <f t="shared" si="0"/>
        <v>13.2</v>
      </c>
      <c r="K20" s="442"/>
      <c r="L20" s="442"/>
      <c r="M20" s="450"/>
      <c r="N20" s="454"/>
      <c r="O20" s="454"/>
      <c r="P20" s="455"/>
      <c r="S20" s="442"/>
      <c r="T20" s="442"/>
    </row>
    <row r="21" spans="1:20" ht="14.25" x14ac:dyDescent="0.2">
      <c r="A21" s="435">
        <v>10</v>
      </c>
      <c r="B21" s="433" t="s">
        <v>912</v>
      </c>
      <c r="C21" s="706">
        <v>31.3725905125</v>
      </c>
      <c r="D21" s="449">
        <v>7</v>
      </c>
      <c r="E21" s="451">
        <v>16</v>
      </c>
      <c r="F21" s="28">
        <v>0</v>
      </c>
      <c r="G21" s="28">
        <v>150</v>
      </c>
      <c r="H21" s="446">
        <v>9.61</v>
      </c>
      <c r="I21" s="446">
        <f t="shared" si="0"/>
        <v>13.39</v>
      </c>
      <c r="K21" s="442"/>
      <c r="L21" s="442"/>
      <c r="M21" s="450"/>
      <c r="N21" s="454"/>
      <c r="O21" s="454"/>
      <c r="P21" s="455"/>
      <c r="S21" s="442"/>
      <c r="T21" s="442"/>
    </row>
    <row r="22" spans="1:20" ht="14.25" x14ac:dyDescent="0.2">
      <c r="A22" s="435">
        <v>11</v>
      </c>
      <c r="B22" s="433" t="s">
        <v>913</v>
      </c>
      <c r="C22" s="706">
        <v>35.260623000000002</v>
      </c>
      <c r="D22" s="449">
        <v>15</v>
      </c>
      <c r="E22" s="451">
        <v>15</v>
      </c>
      <c r="F22" s="28">
        <v>0</v>
      </c>
      <c r="G22" s="28">
        <v>150</v>
      </c>
      <c r="H22" s="446">
        <v>16.61</v>
      </c>
      <c r="I22" s="446">
        <f t="shared" si="0"/>
        <v>13.39</v>
      </c>
      <c r="K22" s="442"/>
      <c r="L22" s="442"/>
      <c r="M22" s="450"/>
      <c r="N22" s="454"/>
      <c r="O22" s="454"/>
      <c r="P22" s="455"/>
      <c r="S22" s="442"/>
      <c r="T22" s="442"/>
    </row>
    <row r="23" spans="1:20" ht="14.25" x14ac:dyDescent="0.2">
      <c r="A23" s="435">
        <v>12</v>
      </c>
      <c r="B23" s="433" t="s">
        <v>914</v>
      </c>
      <c r="C23" s="706">
        <v>20.592473024999997</v>
      </c>
      <c r="D23" s="449">
        <v>6</v>
      </c>
      <c r="E23" s="451">
        <v>25</v>
      </c>
      <c r="F23" s="28">
        <v>0</v>
      </c>
      <c r="G23" s="28">
        <v>150</v>
      </c>
      <c r="H23" s="446">
        <v>4.43</v>
      </c>
      <c r="I23" s="446">
        <f t="shared" si="0"/>
        <v>26.57</v>
      </c>
      <c r="K23" s="442"/>
      <c r="L23" s="442"/>
      <c r="M23" s="450"/>
      <c r="N23" s="454"/>
      <c r="O23" s="454"/>
      <c r="P23" s="455"/>
      <c r="S23" s="442"/>
      <c r="T23" s="442"/>
    </row>
    <row r="24" spans="1:20" ht="14.25" x14ac:dyDescent="0.2">
      <c r="A24" s="435">
        <v>13</v>
      </c>
      <c r="B24" s="433" t="s">
        <v>915</v>
      </c>
      <c r="C24" s="706">
        <v>19.760522999999999</v>
      </c>
      <c r="D24" s="449">
        <v>5</v>
      </c>
      <c r="E24" s="451">
        <v>14</v>
      </c>
      <c r="F24" s="28">
        <v>0</v>
      </c>
      <c r="G24" s="28">
        <v>150</v>
      </c>
      <c r="H24" s="446">
        <v>6.49</v>
      </c>
      <c r="I24" s="446">
        <f t="shared" si="0"/>
        <v>12.51</v>
      </c>
      <c r="K24" s="442"/>
      <c r="L24" s="442"/>
      <c r="M24" s="450"/>
      <c r="N24" s="454"/>
      <c r="O24" s="454"/>
      <c r="P24" s="455"/>
      <c r="S24" s="442"/>
      <c r="T24" s="442"/>
    </row>
    <row r="25" spans="1:20" ht="15" x14ac:dyDescent="0.2">
      <c r="A25" s="435">
        <v>14</v>
      </c>
      <c r="B25" s="434" t="s">
        <v>916</v>
      </c>
      <c r="C25" s="706">
        <v>59.114855999999996</v>
      </c>
      <c r="D25" s="449">
        <v>20</v>
      </c>
      <c r="E25" s="451">
        <v>58</v>
      </c>
      <c r="F25" s="28">
        <v>0</v>
      </c>
      <c r="G25" s="28">
        <v>150</v>
      </c>
      <c r="H25" s="446">
        <v>19.309999999999999</v>
      </c>
      <c r="I25" s="446">
        <f t="shared" si="0"/>
        <v>58.69</v>
      </c>
      <c r="K25" s="442"/>
      <c r="L25" s="442"/>
      <c r="M25" s="450"/>
      <c r="N25" s="454"/>
      <c r="O25" s="454"/>
      <c r="P25" s="455"/>
      <c r="S25" s="442"/>
      <c r="T25" s="442"/>
    </row>
    <row r="26" spans="1:20" ht="15" x14ac:dyDescent="0.2">
      <c r="A26" s="435">
        <v>15</v>
      </c>
      <c r="B26" s="434" t="s">
        <v>917</v>
      </c>
      <c r="C26" s="706">
        <v>34.266930712499999</v>
      </c>
      <c r="D26" s="449">
        <v>10</v>
      </c>
      <c r="E26" s="451">
        <v>25</v>
      </c>
      <c r="F26" s="28">
        <v>0</v>
      </c>
      <c r="G26" s="28">
        <v>150</v>
      </c>
      <c r="H26" s="446">
        <v>16.7</v>
      </c>
      <c r="I26" s="446">
        <f t="shared" si="0"/>
        <v>18.3</v>
      </c>
      <c r="K26" s="442"/>
      <c r="L26" s="442"/>
      <c r="M26" s="450"/>
      <c r="N26" s="454"/>
      <c r="O26" s="454"/>
      <c r="P26" s="455"/>
      <c r="S26" s="442"/>
      <c r="T26" s="442"/>
    </row>
    <row r="27" spans="1:20" s="380" customFormat="1" ht="15" x14ac:dyDescent="0.2">
      <c r="A27" s="435">
        <v>16</v>
      </c>
      <c r="B27" s="434" t="s">
        <v>918</v>
      </c>
      <c r="C27" s="706">
        <v>17.964329199999998</v>
      </c>
      <c r="D27" s="449">
        <v>5</v>
      </c>
      <c r="E27" s="451">
        <v>15</v>
      </c>
      <c r="F27" s="28">
        <v>0</v>
      </c>
      <c r="G27" s="28">
        <v>150</v>
      </c>
      <c r="H27" s="446">
        <v>3.9800000000000004</v>
      </c>
      <c r="I27" s="446">
        <f t="shared" si="0"/>
        <v>16.02</v>
      </c>
      <c r="K27" s="442"/>
      <c r="L27" s="442"/>
      <c r="M27" s="450"/>
      <c r="N27" s="454"/>
      <c r="O27" s="454"/>
      <c r="P27" s="455"/>
      <c r="S27" s="442"/>
      <c r="T27" s="442"/>
    </row>
    <row r="28" spans="1:20" s="380" customFormat="1" ht="15" x14ac:dyDescent="0.2">
      <c r="A28" s="435">
        <v>17</v>
      </c>
      <c r="B28" s="434" t="s">
        <v>919</v>
      </c>
      <c r="C28" s="706">
        <v>26.504127137499999</v>
      </c>
      <c r="D28" s="449">
        <v>10</v>
      </c>
      <c r="E28" s="451">
        <v>18.740000000000002</v>
      </c>
      <c r="F28" s="28">
        <v>0</v>
      </c>
      <c r="G28" s="28">
        <v>150</v>
      </c>
      <c r="H28" s="446">
        <v>12.95</v>
      </c>
      <c r="I28" s="446">
        <f t="shared" si="0"/>
        <v>15.790000000000003</v>
      </c>
      <c r="K28" s="442"/>
      <c r="L28" s="442"/>
      <c r="M28" s="450"/>
      <c r="N28" s="454"/>
      <c r="O28" s="454"/>
      <c r="P28" s="455"/>
      <c r="S28" s="442"/>
      <c r="T28" s="442"/>
    </row>
    <row r="29" spans="1:20" s="380" customFormat="1" ht="15" x14ac:dyDescent="0.2">
      <c r="A29" s="435">
        <v>18</v>
      </c>
      <c r="B29" s="434" t="s">
        <v>920</v>
      </c>
      <c r="C29" s="706">
        <v>15.094572000000001</v>
      </c>
      <c r="D29" s="449">
        <v>8</v>
      </c>
      <c r="E29" s="451">
        <v>9</v>
      </c>
      <c r="F29" s="28">
        <v>0</v>
      </c>
      <c r="G29" s="28">
        <v>150</v>
      </c>
      <c r="H29" s="446">
        <v>10.46</v>
      </c>
      <c r="I29" s="446">
        <f t="shared" si="0"/>
        <v>6.5399999999999991</v>
      </c>
      <c r="K29" s="442"/>
      <c r="L29" s="442"/>
      <c r="M29" s="450"/>
      <c r="N29" s="454"/>
      <c r="O29" s="454"/>
      <c r="P29" s="455"/>
      <c r="S29" s="442"/>
      <c r="T29" s="442"/>
    </row>
    <row r="30" spans="1:20" s="380" customFormat="1" ht="15" x14ac:dyDescent="0.2">
      <c r="A30" s="435">
        <v>19</v>
      </c>
      <c r="B30" s="434" t="s">
        <v>921</v>
      </c>
      <c r="C30" s="706">
        <v>15.663518999999999</v>
      </c>
      <c r="D30" s="449">
        <v>3</v>
      </c>
      <c r="E30" s="451">
        <v>13.5</v>
      </c>
      <c r="F30" s="28">
        <v>0</v>
      </c>
      <c r="G30" s="28">
        <v>150</v>
      </c>
      <c r="H30" s="446">
        <v>3.34</v>
      </c>
      <c r="I30" s="446">
        <f t="shared" si="0"/>
        <v>13.16</v>
      </c>
      <c r="K30" s="442"/>
      <c r="L30" s="442"/>
      <c r="M30" s="450"/>
      <c r="N30" s="454"/>
      <c r="O30" s="454"/>
      <c r="P30" s="455"/>
      <c r="S30" s="442"/>
      <c r="T30" s="442"/>
    </row>
    <row r="31" spans="1:20" s="380" customFormat="1" ht="15" x14ac:dyDescent="0.2">
      <c r="A31" s="435">
        <v>20</v>
      </c>
      <c r="B31" s="434" t="s">
        <v>922</v>
      </c>
      <c r="C31" s="706">
        <v>38.754866174999989</v>
      </c>
      <c r="D31" s="449">
        <v>10</v>
      </c>
      <c r="E31" s="451">
        <v>24.5</v>
      </c>
      <c r="F31" s="28">
        <v>0</v>
      </c>
      <c r="G31" s="28">
        <v>150</v>
      </c>
      <c r="H31" s="446">
        <v>20.88</v>
      </c>
      <c r="I31" s="446">
        <f t="shared" si="0"/>
        <v>13.620000000000001</v>
      </c>
      <c r="K31" s="442"/>
      <c r="L31" s="442"/>
      <c r="M31" s="450"/>
      <c r="N31" s="454"/>
      <c r="O31" s="454"/>
      <c r="P31" s="455"/>
      <c r="S31" s="442"/>
      <c r="T31" s="442"/>
    </row>
    <row r="32" spans="1:20" s="380" customFormat="1" ht="15" x14ac:dyDescent="0.2">
      <c r="A32" s="435">
        <v>21</v>
      </c>
      <c r="B32" s="434" t="s">
        <v>923</v>
      </c>
      <c r="C32" s="706">
        <v>26.901365999999996</v>
      </c>
      <c r="D32" s="449">
        <v>6</v>
      </c>
      <c r="E32" s="451">
        <v>14.64</v>
      </c>
      <c r="F32" s="28">
        <v>0</v>
      </c>
      <c r="G32" s="28">
        <v>150</v>
      </c>
      <c r="H32" s="446">
        <v>2.87</v>
      </c>
      <c r="I32" s="446">
        <f t="shared" si="0"/>
        <v>17.77</v>
      </c>
      <c r="K32" s="442"/>
      <c r="L32" s="442"/>
      <c r="M32" s="450"/>
      <c r="N32" s="454"/>
      <c r="O32" s="454"/>
      <c r="P32" s="455"/>
      <c r="S32" s="442"/>
      <c r="T32" s="442"/>
    </row>
    <row r="33" spans="1:13" ht="15" x14ac:dyDescent="0.2">
      <c r="A33" s="435">
        <v>22</v>
      </c>
      <c r="B33" s="434" t="s">
        <v>924</v>
      </c>
      <c r="C33" s="706">
        <v>27.248988224999998</v>
      </c>
      <c r="D33" s="449">
        <v>10.31</v>
      </c>
      <c r="E33" s="451">
        <v>14</v>
      </c>
      <c r="F33" s="28">
        <v>0</v>
      </c>
      <c r="G33" s="28">
        <v>150</v>
      </c>
      <c r="H33" s="446">
        <v>10.82</v>
      </c>
      <c r="I33" s="446">
        <f t="shared" si="0"/>
        <v>13.490000000000002</v>
      </c>
    </row>
    <row r="34" spans="1:13" x14ac:dyDescent="0.2">
      <c r="A34" s="3" t="s">
        <v>18</v>
      </c>
      <c r="B34" s="20"/>
      <c r="C34" s="446">
        <f>SUM(C12:C33)</f>
        <v>603.35687472999984</v>
      </c>
      <c r="D34" s="446">
        <f t="shared" ref="D34:I34" si="1">SUM(D12:D33)</f>
        <v>181.31</v>
      </c>
      <c r="E34" s="446">
        <f t="shared" si="1"/>
        <v>395.55</v>
      </c>
      <c r="F34" s="446">
        <f t="shared" si="1"/>
        <v>0</v>
      </c>
      <c r="G34" s="446">
        <f t="shared" si="1"/>
        <v>3300</v>
      </c>
      <c r="H34" s="446">
        <f t="shared" si="1"/>
        <v>236.66999999999996</v>
      </c>
      <c r="I34" s="446">
        <f t="shared" si="1"/>
        <v>340.19000000000005</v>
      </c>
    </row>
    <row r="35" spans="1:13" x14ac:dyDescent="0.2">
      <c r="E35" s="29"/>
      <c r="F35" s="29"/>
      <c r="G35" s="29"/>
      <c r="H35" s="22"/>
      <c r="I35" s="22"/>
    </row>
    <row r="36" spans="1:13" x14ac:dyDescent="0.2">
      <c r="E36" s="12">
        <f>575.3+2.65</f>
        <v>577.94999999999993</v>
      </c>
      <c r="F36" s="12">
        <f>E36-181.31</f>
        <v>396.63999999999993</v>
      </c>
      <c r="G36" s="12"/>
      <c r="H36" s="29"/>
      <c r="I36" s="22"/>
    </row>
    <row r="37" spans="1:13" x14ac:dyDescent="0.2">
      <c r="A37" s="33" t="s">
        <v>12</v>
      </c>
      <c r="E37" s="33"/>
      <c r="F37" s="33"/>
      <c r="G37" s="33"/>
      <c r="H37" s="703"/>
      <c r="I37" s="698"/>
      <c r="J37" s="698"/>
      <c r="K37" s="703"/>
      <c r="L37" s="703"/>
      <c r="M37" s="703"/>
    </row>
    <row r="38" spans="1:13" ht="12.75" customHeight="1" x14ac:dyDescent="0.2">
      <c r="E38" s="698"/>
      <c r="F38" s="698"/>
      <c r="G38" s="953" t="s">
        <v>1034</v>
      </c>
      <c r="H38" s="953"/>
      <c r="I38" s="953"/>
      <c r="J38" s="953"/>
      <c r="K38" s="953"/>
      <c r="L38" s="703"/>
      <c r="M38" s="703"/>
    </row>
    <row r="39" spans="1:13" ht="12.75" customHeight="1" x14ac:dyDescent="0.2">
      <c r="E39" s="698"/>
      <c r="F39" s="698"/>
      <c r="G39" s="953"/>
      <c r="H39" s="953"/>
      <c r="I39" s="953"/>
      <c r="J39" s="953"/>
      <c r="K39" s="953"/>
      <c r="L39" s="703"/>
      <c r="M39" s="703"/>
    </row>
    <row r="40" spans="1:13" ht="26.25" customHeight="1" x14ac:dyDescent="0.2">
      <c r="E40" s="703"/>
      <c r="F40" s="703"/>
      <c r="G40" s="953"/>
      <c r="H40" s="953"/>
      <c r="I40" s="953"/>
      <c r="J40" s="953"/>
      <c r="K40" s="953"/>
      <c r="L40" s="33"/>
      <c r="M40" s="33"/>
    </row>
  </sheetData>
  <mergeCells count="4">
    <mergeCell ref="C3:F3"/>
    <mergeCell ref="D9:I9"/>
    <mergeCell ref="A5:I5"/>
    <mergeCell ref="G38:K4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0" orientation="landscape" r:id="rId1"/>
  <colBreaks count="1" manualBreakCount="1">
    <brk id="9" max="32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topLeftCell="A14" zoomScaleSheetLayoutView="81" workbookViewId="0">
      <selection activeCell="I19" sqref="I19"/>
    </sheetView>
  </sheetViews>
  <sheetFormatPr defaultRowHeight="12.75" x14ac:dyDescent="0.2"/>
  <cols>
    <col min="1" max="1" width="4.42578125" style="16" customWidth="1"/>
    <col min="2" max="2" width="37.28515625" style="16" customWidth="1"/>
    <col min="3" max="3" width="12.28515625" style="16" customWidth="1"/>
    <col min="4" max="5" width="15.140625" style="16" customWidth="1"/>
    <col min="6" max="6" width="15.85546875" style="16" customWidth="1"/>
    <col min="7" max="7" width="12.5703125" style="16" customWidth="1"/>
    <col min="8" max="8" width="30.28515625" style="16" customWidth="1"/>
    <col min="9" max="16384" width="9.140625" style="16"/>
  </cols>
  <sheetData>
    <row r="1" spans="1:20" customFormat="1" ht="15" x14ac:dyDescent="0.2">
      <c r="D1" s="33"/>
      <c r="E1" s="33"/>
      <c r="F1" s="33"/>
      <c r="G1" s="16"/>
      <c r="H1" s="38" t="s">
        <v>66</v>
      </c>
      <c r="I1" s="33"/>
      <c r="J1" s="16"/>
      <c r="L1" s="16"/>
      <c r="M1" s="39"/>
      <c r="N1" s="39"/>
    </row>
    <row r="2" spans="1:20" customFormat="1" ht="15" x14ac:dyDescent="0.2">
      <c r="A2" s="1044" t="s">
        <v>0</v>
      </c>
      <c r="B2" s="1044"/>
      <c r="C2" s="1044"/>
      <c r="D2" s="1044"/>
      <c r="E2" s="1044"/>
      <c r="F2" s="1044"/>
      <c r="G2" s="1044"/>
      <c r="H2" s="1044"/>
      <c r="I2" s="41"/>
      <c r="J2" s="41"/>
      <c r="K2" s="41"/>
      <c r="L2" s="41"/>
      <c r="M2" s="41"/>
      <c r="N2" s="41"/>
    </row>
    <row r="3" spans="1:20" customFormat="1" ht="20.25" x14ac:dyDescent="0.3">
      <c r="A3" s="942" t="s">
        <v>747</v>
      </c>
      <c r="B3" s="942"/>
      <c r="C3" s="942"/>
      <c r="D3" s="942"/>
      <c r="E3" s="942"/>
      <c r="F3" s="942"/>
      <c r="G3" s="942"/>
      <c r="H3" s="942"/>
      <c r="I3" s="40"/>
      <c r="J3" s="40"/>
      <c r="K3" s="40"/>
      <c r="L3" s="40"/>
      <c r="M3" s="40"/>
      <c r="N3" s="40"/>
    </row>
    <row r="4" spans="1:20" customFormat="1" ht="10.5" customHeight="1" x14ac:dyDescent="0.2"/>
    <row r="5" spans="1:20" ht="19.5" customHeight="1" x14ac:dyDescent="0.25">
      <c r="A5" s="943" t="s">
        <v>821</v>
      </c>
      <c r="B5" s="1044"/>
      <c r="C5" s="1044"/>
      <c r="D5" s="1044"/>
      <c r="E5" s="1044"/>
      <c r="F5" s="1044"/>
      <c r="G5" s="1044"/>
      <c r="H5" s="1044"/>
    </row>
    <row r="7" spans="1:20" s="14" customFormat="1" ht="15.75" hidden="1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20" s="14" customFormat="1" ht="15.75" x14ac:dyDescent="0.25">
      <c r="A8" s="944" t="s">
        <v>159</v>
      </c>
      <c r="B8" s="944"/>
      <c r="C8" s="16"/>
      <c r="D8" s="16"/>
      <c r="E8" s="16"/>
      <c r="F8" s="16"/>
      <c r="G8" s="16"/>
      <c r="H8" s="31" t="s">
        <v>26</v>
      </c>
      <c r="I8" s="16"/>
    </row>
    <row r="9" spans="1:20" s="14" customFormat="1" ht="15.75" x14ac:dyDescent="0.25">
      <c r="A9" s="15"/>
      <c r="B9" s="16"/>
      <c r="C9" s="16"/>
      <c r="D9" s="101"/>
      <c r="E9" s="101"/>
      <c r="G9" s="1033" t="s">
        <v>1030</v>
      </c>
      <c r="H9" s="1033"/>
      <c r="J9" s="101"/>
      <c r="K9" s="101"/>
      <c r="L9" s="101"/>
      <c r="S9" s="126"/>
      <c r="T9" s="124"/>
    </row>
    <row r="10" spans="1:20" s="34" customFormat="1" ht="55.5" customHeight="1" x14ac:dyDescent="0.2">
      <c r="A10" s="36"/>
      <c r="B10" s="5" t="s">
        <v>27</v>
      </c>
      <c r="C10" s="345" t="s">
        <v>864</v>
      </c>
      <c r="D10" s="345" t="s">
        <v>829</v>
      </c>
      <c r="E10" s="5" t="s">
        <v>222</v>
      </c>
      <c r="F10" s="5" t="s">
        <v>223</v>
      </c>
      <c r="G10" s="5" t="s">
        <v>72</v>
      </c>
      <c r="H10" s="345" t="s">
        <v>865</v>
      </c>
    </row>
    <row r="11" spans="1:20" s="34" customFormat="1" ht="14.25" customHeigh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</row>
    <row r="12" spans="1:20" ht="16.5" customHeight="1" x14ac:dyDescent="0.2">
      <c r="A12" s="28" t="s">
        <v>28</v>
      </c>
      <c r="B12" s="28" t="s">
        <v>29</v>
      </c>
      <c r="C12" s="925">
        <v>0</v>
      </c>
      <c r="D12" s="925">
        <v>0</v>
      </c>
      <c r="E12" s="925">
        <v>0</v>
      </c>
      <c r="F12" s="925">
        <v>0</v>
      </c>
      <c r="G12" s="20"/>
      <c r="H12" s="925"/>
    </row>
    <row r="13" spans="1:20" ht="20.25" customHeight="1" x14ac:dyDescent="0.2">
      <c r="A13" s="20"/>
      <c r="B13" s="20" t="s">
        <v>30</v>
      </c>
      <c r="C13" s="925"/>
      <c r="D13" s="925"/>
      <c r="E13" s="925"/>
      <c r="F13" s="925"/>
      <c r="G13" s="20"/>
      <c r="H13" s="925"/>
    </row>
    <row r="14" spans="1:20" ht="17.25" customHeight="1" x14ac:dyDescent="0.2">
      <c r="A14" s="20"/>
      <c r="B14" s="20" t="s">
        <v>186</v>
      </c>
      <c r="C14" s="925"/>
      <c r="D14" s="925"/>
      <c r="E14" s="925"/>
      <c r="F14" s="925"/>
      <c r="G14" s="20"/>
      <c r="H14" s="925"/>
    </row>
    <row r="15" spans="1:20" s="34" customFormat="1" ht="33.75" customHeight="1" x14ac:dyDescent="0.2">
      <c r="A15" s="35"/>
      <c r="B15" s="35" t="s">
        <v>187</v>
      </c>
      <c r="C15" s="925"/>
      <c r="D15" s="925"/>
      <c r="E15" s="925"/>
      <c r="F15" s="925"/>
      <c r="G15" s="35"/>
      <c r="H15" s="925"/>
    </row>
    <row r="16" spans="1:20" s="34" customFormat="1" x14ac:dyDescent="0.2">
      <c r="A16" s="35"/>
      <c r="B16" s="36" t="s">
        <v>31</v>
      </c>
      <c r="C16" s="18"/>
      <c r="D16" s="18"/>
      <c r="E16" s="18"/>
      <c r="F16" s="18"/>
      <c r="G16" s="18"/>
      <c r="H16" s="35"/>
    </row>
    <row r="17" spans="1:10" s="34" customFormat="1" ht="40.5" customHeight="1" x14ac:dyDescent="0.2">
      <c r="A17" s="36" t="s">
        <v>32</v>
      </c>
      <c r="B17" s="36" t="s">
        <v>221</v>
      </c>
      <c r="C17" s="1124">
        <v>383.26</v>
      </c>
      <c r="D17" s="1123">
        <v>160.38</v>
      </c>
      <c r="E17" s="1123">
        <v>222.88</v>
      </c>
      <c r="F17" s="1123">
        <v>0</v>
      </c>
      <c r="G17" s="35">
        <v>192.55</v>
      </c>
      <c r="H17" s="1123">
        <f>D17+E17-G17</f>
        <v>190.70999999999998</v>
      </c>
    </row>
    <row r="18" spans="1:10" ht="28.5" customHeight="1" x14ac:dyDescent="0.2">
      <c r="A18" s="20"/>
      <c r="B18" s="154" t="s">
        <v>189</v>
      </c>
      <c r="C18" s="1124"/>
      <c r="D18" s="1123"/>
      <c r="E18" s="1123"/>
      <c r="F18" s="1123"/>
      <c r="G18" s="20"/>
      <c r="H18" s="1123"/>
    </row>
    <row r="19" spans="1:10" ht="19.5" customHeight="1" x14ac:dyDescent="0.2">
      <c r="A19" s="20"/>
      <c r="B19" s="35" t="s">
        <v>33</v>
      </c>
      <c r="C19" s="1124"/>
      <c r="D19" s="1123"/>
      <c r="E19" s="1123"/>
      <c r="F19" s="1123"/>
      <c r="G19" s="20"/>
      <c r="H19" s="1123"/>
    </row>
    <row r="20" spans="1:10" ht="21.75" customHeight="1" x14ac:dyDescent="0.2">
      <c r="A20" s="20"/>
      <c r="B20" s="35" t="s">
        <v>190</v>
      </c>
      <c r="C20" s="1124"/>
      <c r="D20" s="1123"/>
      <c r="E20" s="1123"/>
      <c r="F20" s="1123"/>
      <c r="G20" s="20"/>
      <c r="H20" s="1123"/>
    </row>
    <row r="21" spans="1:10" s="34" customFormat="1" ht="27.75" customHeight="1" x14ac:dyDescent="0.2">
      <c r="A21" s="35"/>
      <c r="B21" s="35" t="s">
        <v>34</v>
      </c>
      <c r="C21" s="1124"/>
      <c r="D21" s="1123"/>
      <c r="E21" s="1123"/>
      <c r="F21" s="1123"/>
      <c r="G21" s="35"/>
      <c r="H21" s="1123"/>
    </row>
    <row r="22" spans="1:10" s="34" customFormat="1" ht="19.5" customHeight="1" x14ac:dyDescent="0.2">
      <c r="A22" s="35"/>
      <c r="B22" s="35" t="s">
        <v>188</v>
      </c>
      <c r="C22" s="1124"/>
      <c r="D22" s="1123"/>
      <c r="E22" s="1123"/>
      <c r="F22" s="1123"/>
      <c r="G22" s="35"/>
      <c r="H22" s="1123"/>
    </row>
    <row r="23" spans="1:10" s="34" customFormat="1" ht="27.75" customHeight="1" x14ac:dyDescent="0.2">
      <c r="A23" s="35"/>
      <c r="B23" s="35" t="s">
        <v>191</v>
      </c>
      <c r="C23" s="1124"/>
      <c r="D23" s="1123"/>
      <c r="E23" s="1123"/>
      <c r="F23" s="1123"/>
      <c r="G23" s="35"/>
      <c r="H23" s="1123"/>
    </row>
    <row r="24" spans="1:10" s="34" customFormat="1" ht="18.75" customHeight="1" x14ac:dyDescent="0.2">
      <c r="A24" s="36"/>
      <c r="B24" s="35" t="s">
        <v>192</v>
      </c>
      <c r="C24" s="1124"/>
      <c r="D24" s="1123"/>
      <c r="E24" s="1123"/>
      <c r="F24" s="1123"/>
      <c r="G24" s="35"/>
      <c r="H24" s="1123"/>
    </row>
    <row r="25" spans="1:10" s="34" customFormat="1" ht="19.5" customHeight="1" x14ac:dyDescent="0.2">
      <c r="A25" s="36"/>
      <c r="B25" s="36" t="s">
        <v>31</v>
      </c>
      <c r="C25" s="18"/>
      <c r="D25" s="18"/>
      <c r="E25" s="18"/>
      <c r="F25" s="18"/>
      <c r="G25" s="35"/>
      <c r="H25" s="35"/>
    </row>
    <row r="26" spans="1:10" x14ac:dyDescent="0.2">
      <c r="A26" s="20"/>
      <c r="B26" s="28" t="s">
        <v>35</v>
      </c>
      <c r="C26" s="18">
        <f>SUM(C17:C25)</f>
        <v>383.26</v>
      </c>
      <c r="D26" s="692">
        <f t="shared" ref="D26:G26" si="0">SUM(D17:D25)</f>
        <v>160.38</v>
      </c>
      <c r="E26" s="692">
        <f t="shared" si="0"/>
        <v>222.88</v>
      </c>
      <c r="F26" s="692">
        <f t="shared" si="0"/>
        <v>0</v>
      </c>
      <c r="G26" s="692">
        <f t="shared" si="0"/>
        <v>192.55</v>
      </c>
      <c r="H26" s="20">
        <v>190.71</v>
      </c>
    </row>
    <row r="27" spans="1:10" s="34" customFormat="1" ht="15.75" customHeight="1" x14ac:dyDescent="0.2"/>
    <row r="28" spans="1:10" s="34" customFormat="1" ht="15.75" customHeight="1" x14ac:dyDescent="0.2"/>
    <row r="29" spans="1:10" ht="13.15" customHeight="1" x14ac:dyDescent="0.2">
      <c r="B29" s="15"/>
      <c r="C29" s="15"/>
      <c r="D29" s="15"/>
      <c r="E29" s="15"/>
      <c r="F29" s="15"/>
      <c r="G29" s="698"/>
      <c r="H29" s="698"/>
      <c r="I29" s="703"/>
      <c r="J29" s="703"/>
    </row>
    <row r="30" spans="1:10" ht="13.9" customHeight="1" x14ac:dyDescent="0.2">
      <c r="B30" s="698"/>
      <c r="C30" s="698"/>
      <c r="D30" s="698"/>
      <c r="E30" s="953" t="s">
        <v>1034</v>
      </c>
      <c r="F30" s="953"/>
      <c r="G30" s="953"/>
      <c r="H30" s="953"/>
      <c r="I30" s="953"/>
      <c r="J30" s="703"/>
    </row>
    <row r="31" spans="1:10" ht="12.6" customHeight="1" x14ac:dyDescent="0.2">
      <c r="B31" s="698"/>
      <c r="C31" s="698"/>
      <c r="D31" s="698"/>
      <c r="E31" s="953"/>
      <c r="F31" s="953"/>
      <c r="G31" s="953"/>
      <c r="H31" s="953"/>
      <c r="I31" s="953"/>
      <c r="J31" s="703"/>
    </row>
    <row r="32" spans="1:10" ht="21.75" customHeight="1" x14ac:dyDescent="0.2">
      <c r="B32" s="15"/>
      <c r="C32" s="15"/>
      <c r="D32" s="15"/>
      <c r="E32" s="953"/>
      <c r="F32" s="953"/>
      <c r="G32" s="953"/>
      <c r="H32" s="953"/>
      <c r="I32" s="953"/>
      <c r="J32" s="33"/>
    </row>
  </sheetData>
  <mergeCells count="16">
    <mergeCell ref="E30:I32"/>
    <mergeCell ref="A2:H2"/>
    <mergeCell ref="A3:H3"/>
    <mergeCell ref="C12:C15"/>
    <mergeCell ref="D12:D15"/>
    <mergeCell ref="F12:F15"/>
    <mergeCell ref="H12:H15"/>
    <mergeCell ref="A5:H5"/>
    <mergeCell ref="E12:E15"/>
    <mergeCell ref="A8:B8"/>
    <mergeCell ref="G9:H9"/>
    <mergeCell ref="D17:D24"/>
    <mergeCell ref="E17:E24"/>
    <mergeCell ref="F17:F24"/>
    <mergeCell ref="C17:C24"/>
    <mergeCell ref="H17:H24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3"/>
  <sheetViews>
    <sheetView zoomScaleSheetLayoutView="90" workbookViewId="0">
      <selection activeCell="F20" sqref="F20"/>
    </sheetView>
  </sheetViews>
  <sheetFormatPr defaultRowHeight="12.75" x14ac:dyDescent="0.2"/>
  <sheetData>
    <row r="2" spans="2:8" x14ac:dyDescent="0.2">
      <c r="B2" s="15"/>
    </row>
    <row r="4" spans="2:8" ht="12.75" customHeight="1" x14ac:dyDescent="0.2">
      <c r="B4" s="900"/>
      <c r="C4" s="900"/>
      <c r="D4" s="900"/>
      <c r="E4" s="900"/>
      <c r="F4" s="900"/>
      <c r="G4" s="900"/>
      <c r="H4" s="900"/>
    </row>
    <row r="5" spans="2:8" ht="12.75" customHeight="1" x14ac:dyDescent="0.2">
      <c r="B5" s="900"/>
      <c r="C5" s="900"/>
      <c r="D5" s="900"/>
      <c r="E5" s="900"/>
      <c r="F5" s="900"/>
      <c r="G5" s="900"/>
      <c r="H5" s="900"/>
    </row>
    <row r="6" spans="2:8" ht="12.75" customHeight="1" x14ac:dyDescent="0.2">
      <c r="B6" s="900"/>
      <c r="C6" s="900"/>
      <c r="D6" s="900"/>
      <c r="E6" s="900"/>
      <c r="F6" s="900"/>
      <c r="G6" s="900"/>
      <c r="H6" s="900"/>
    </row>
    <row r="7" spans="2:8" ht="12.75" customHeight="1" x14ac:dyDescent="0.2">
      <c r="B7" s="900"/>
      <c r="C7" s="900"/>
      <c r="D7" s="900"/>
      <c r="E7" s="900"/>
      <c r="F7" s="900"/>
      <c r="G7" s="900"/>
      <c r="H7" s="900"/>
    </row>
    <row r="8" spans="2:8" ht="12.75" customHeight="1" x14ac:dyDescent="0.2">
      <c r="B8" s="900"/>
      <c r="C8" s="900"/>
      <c r="D8" s="900"/>
      <c r="E8" s="900"/>
      <c r="F8" s="900"/>
      <c r="G8" s="900"/>
      <c r="H8" s="900"/>
    </row>
    <row r="9" spans="2:8" ht="12.75" customHeight="1" x14ac:dyDescent="0.2">
      <c r="B9" s="900"/>
      <c r="C9" s="900"/>
      <c r="D9" s="900"/>
      <c r="E9" s="900"/>
      <c r="F9" s="900"/>
      <c r="G9" s="900"/>
      <c r="H9" s="900"/>
    </row>
    <row r="10" spans="2:8" ht="12.75" customHeight="1" x14ac:dyDescent="0.2">
      <c r="B10" s="900"/>
      <c r="C10" s="900"/>
      <c r="D10" s="900"/>
      <c r="E10" s="900"/>
      <c r="F10" s="900"/>
      <c r="G10" s="900"/>
      <c r="H10" s="900"/>
    </row>
    <row r="11" spans="2:8" ht="12.75" customHeight="1" x14ac:dyDescent="0.2">
      <c r="B11" s="900"/>
      <c r="C11" s="900"/>
      <c r="D11" s="900"/>
      <c r="E11" s="900"/>
      <c r="F11" s="900"/>
      <c r="G11" s="900"/>
      <c r="H11" s="900"/>
    </row>
    <row r="12" spans="2:8" ht="12.75" customHeight="1" x14ac:dyDescent="0.2">
      <c r="B12" s="900"/>
      <c r="C12" s="900"/>
      <c r="D12" s="900"/>
      <c r="E12" s="900"/>
      <c r="F12" s="900"/>
      <c r="G12" s="900"/>
      <c r="H12" s="900"/>
    </row>
    <row r="13" spans="2:8" ht="12.75" customHeight="1" x14ac:dyDescent="0.2">
      <c r="B13" s="900"/>
      <c r="C13" s="900"/>
      <c r="D13" s="900"/>
      <c r="E13" s="900"/>
      <c r="F13" s="900"/>
      <c r="G13" s="900"/>
      <c r="H13" s="900"/>
    </row>
  </sheetData>
  <mergeCells count="1">
    <mergeCell ref="B4:H13"/>
  </mergeCells>
  <printOptions horizontalCentered="1" verticalCentered="1"/>
  <pageMargins left="0.70866141732283472" right="0.70866141732283472" top="0.23622047244094491" bottom="0" header="0.31496062992125984" footer="0.31496062992125984"/>
  <pageSetup paperSize="9" orientation="landscape" verticalDpi="4294967295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topLeftCell="A19" zoomScaleSheetLayoutView="85" workbookViewId="0">
      <selection activeCell="C40" sqref="C40:G42"/>
    </sheetView>
  </sheetViews>
  <sheetFormatPr defaultRowHeight="12.75" x14ac:dyDescent="0.2"/>
  <cols>
    <col min="1" max="1" width="9.140625" style="16"/>
    <col min="2" max="2" width="19.28515625" style="16" customWidth="1"/>
    <col min="3" max="3" width="28.42578125" style="16" customWidth="1"/>
    <col min="4" max="4" width="27.7109375" style="16" customWidth="1"/>
    <col min="5" max="5" width="30.28515625" style="16" customWidth="1"/>
    <col min="6" max="16384" width="9.140625" style="16"/>
  </cols>
  <sheetData>
    <row r="1" spans="1:18" customFormat="1" ht="15" x14ac:dyDescent="0.2">
      <c r="E1" s="38" t="s">
        <v>511</v>
      </c>
      <c r="F1" s="39"/>
    </row>
    <row r="2" spans="1:18" customFormat="1" ht="15" x14ac:dyDescent="0.2">
      <c r="D2" s="41" t="s">
        <v>0</v>
      </c>
      <c r="E2" s="41"/>
      <c r="F2" s="41"/>
    </row>
    <row r="3" spans="1:18" customFormat="1" ht="20.25" x14ac:dyDescent="0.3">
      <c r="B3" s="162"/>
      <c r="C3" s="942" t="s">
        <v>747</v>
      </c>
      <c r="D3" s="942"/>
      <c r="E3" s="942"/>
      <c r="F3" s="40"/>
    </row>
    <row r="4" spans="1:18" customFormat="1" ht="10.5" customHeight="1" x14ac:dyDescent="0.2"/>
    <row r="5" spans="1:18" ht="30.75" customHeight="1" x14ac:dyDescent="0.2">
      <c r="A5" s="1122" t="s">
        <v>822</v>
      </c>
      <c r="B5" s="1122"/>
      <c r="C5" s="1122"/>
      <c r="D5" s="1122"/>
      <c r="E5" s="1122"/>
    </row>
    <row r="7" spans="1:18" ht="0.75" customHeight="1" x14ac:dyDescent="0.2"/>
    <row r="8" spans="1:18" x14ac:dyDescent="0.2">
      <c r="A8" s="15" t="s">
        <v>25</v>
      </c>
    </row>
    <row r="9" spans="1:18" x14ac:dyDescent="0.2">
      <c r="D9" s="1040" t="s">
        <v>1030</v>
      </c>
      <c r="E9" s="1040"/>
      <c r="Q9" s="20"/>
      <c r="R9" s="22"/>
    </row>
    <row r="10" spans="1:18" ht="26.25" customHeight="1" x14ac:dyDescent="0.2">
      <c r="A10" s="933" t="s">
        <v>2</v>
      </c>
      <c r="B10" s="933" t="s">
        <v>3</v>
      </c>
      <c r="C10" s="1125" t="s">
        <v>507</v>
      </c>
      <c r="D10" s="1126"/>
      <c r="E10" s="1127"/>
      <c r="Q10" s="22"/>
      <c r="R10" s="22"/>
    </row>
    <row r="11" spans="1:18" ht="56.25" customHeight="1" x14ac:dyDescent="0.2">
      <c r="A11" s="933"/>
      <c r="B11" s="933"/>
      <c r="C11" s="5" t="s">
        <v>509</v>
      </c>
      <c r="D11" s="5" t="s">
        <v>510</v>
      </c>
      <c r="E11" s="5" t="s">
        <v>508</v>
      </c>
    </row>
    <row r="12" spans="1:18" s="115" customFormat="1" ht="15.75" customHeight="1" x14ac:dyDescent="0.2">
      <c r="A12" s="64">
        <v>1</v>
      </c>
      <c r="B12" s="63">
        <v>2</v>
      </c>
      <c r="C12" s="64">
        <v>3</v>
      </c>
      <c r="D12" s="63">
        <v>4</v>
      </c>
      <c r="E12" s="64">
        <v>5</v>
      </c>
    </row>
    <row r="13" spans="1:18" ht="18" customHeight="1" x14ac:dyDescent="0.2">
      <c r="A13" s="19">
        <v>1</v>
      </c>
      <c r="B13" s="430" t="s">
        <v>903</v>
      </c>
      <c r="C13" s="506">
        <v>2</v>
      </c>
      <c r="D13" s="506">
        <v>3</v>
      </c>
      <c r="E13" s="506">
        <v>255</v>
      </c>
    </row>
    <row r="14" spans="1:18" ht="74.25" hidden="1" customHeight="1" x14ac:dyDescent="0.2">
      <c r="A14" s="492">
        <v>2</v>
      </c>
      <c r="B14" s="430" t="s">
        <v>904</v>
      </c>
      <c r="C14" s="506"/>
      <c r="D14" s="506"/>
      <c r="E14" s="506"/>
    </row>
    <row r="15" spans="1:18" s="493" customFormat="1" ht="30" customHeight="1" x14ac:dyDescent="0.2">
      <c r="A15" s="492">
        <v>3</v>
      </c>
      <c r="B15" s="430" t="s">
        <v>904</v>
      </c>
      <c r="C15" s="506">
        <v>2</v>
      </c>
      <c r="D15" s="506">
        <v>0</v>
      </c>
      <c r="E15" s="506">
        <f>39</f>
        <v>39</v>
      </c>
    </row>
    <row r="16" spans="1:18" ht="12" customHeight="1" x14ac:dyDescent="0.2">
      <c r="A16" s="492">
        <v>4</v>
      </c>
      <c r="B16" s="430" t="s">
        <v>905</v>
      </c>
      <c r="C16" s="506">
        <f>SUM(C14)</f>
        <v>0</v>
      </c>
      <c r="D16" s="506">
        <f>SUM(D14)</f>
        <v>0</v>
      </c>
      <c r="E16" s="506">
        <f>SUM(E14)</f>
        <v>0</v>
      </c>
    </row>
    <row r="17" spans="1:5" ht="15" x14ac:dyDescent="0.2">
      <c r="A17" s="492">
        <v>5</v>
      </c>
      <c r="B17" s="430" t="s">
        <v>906</v>
      </c>
      <c r="C17" s="506">
        <v>0</v>
      </c>
      <c r="D17" s="506">
        <v>4</v>
      </c>
      <c r="E17" s="506">
        <f>39+15</f>
        <v>54</v>
      </c>
    </row>
    <row r="18" spans="1:5" ht="15.75" customHeight="1" x14ac:dyDescent="0.2">
      <c r="A18" s="492">
        <v>6</v>
      </c>
      <c r="B18" s="430" t="s">
        <v>907</v>
      </c>
      <c r="C18" s="506">
        <v>1</v>
      </c>
      <c r="D18" s="506">
        <v>2</v>
      </c>
      <c r="E18" s="506">
        <v>98</v>
      </c>
    </row>
    <row r="19" spans="1:5" ht="12.75" customHeight="1" x14ac:dyDescent="0.2">
      <c r="A19" s="492">
        <v>7</v>
      </c>
      <c r="B19" s="430" t="s">
        <v>908</v>
      </c>
      <c r="C19" s="637">
        <v>0</v>
      </c>
      <c r="D19" s="637">
        <v>3</v>
      </c>
      <c r="E19" s="638">
        <v>355</v>
      </c>
    </row>
    <row r="20" spans="1:5" ht="12.75" customHeight="1" x14ac:dyDescent="0.2">
      <c r="A20" s="492">
        <v>8</v>
      </c>
      <c r="B20" s="430" t="s">
        <v>909</v>
      </c>
      <c r="C20" s="506">
        <v>0</v>
      </c>
      <c r="D20" s="506">
        <v>1</v>
      </c>
      <c r="E20" s="506">
        <v>0</v>
      </c>
    </row>
    <row r="21" spans="1:5" ht="15" x14ac:dyDescent="0.2">
      <c r="A21" s="492">
        <v>9</v>
      </c>
      <c r="B21" s="431" t="s">
        <v>910</v>
      </c>
      <c r="C21" s="506">
        <v>1</v>
      </c>
      <c r="D21" s="506">
        <v>0</v>
      </c>
      <c r="E21" s="506">
        <v>525</v>
      </c>
    </row>
    <row r="22" spans="1:5" ht="15" x14ac:dyDescent="0.2">
      <c r="A22" s="492">
        <v>10</v>
      </c>
      <c r="B22" s="432" t="s">
        <v>911</v>
      </c>
      <c r="C22" s="506">
        <v>3</v>
      </c>
      <c r="D22" s="506">
        <v>1</v>
      </c>
      <c r="E22" s="506">
        <v>550</v>
      </c>
    </row>
    <row r="23" spans="1:5" ht="15" x14ac:dyDescent="0.2">
      <c r="A23" s="492">
        <v>11</v>
      </c>
      <c r="B23" s="433" t="s">
        <v>912</v>
      </c>
      <c r="C23" s="506">
        <v>0</v>
      </c>
      <c r="D23" s="506">
        <v>6</v>
      </c>
      <c r="E23" s="506">
        <v>20</v>
      </c>
    </row>
    <row r="24" spans="1:5" ht="15" x14ac:dyDescent="0.2">
      <c r="A24" s="492">
        <v>12</v>
      </c>
      <c r="B24" s="433" t="s">
        <v>913</v>
      </c>
      <c r="C24" s="506">
        <v>1</v>
      </c>
      <c r="D24" s="506">
        <v>3</v>
      </c>
      <c r="E24" s="506">
        <v>219</v>
      </c>
    </row>
    <row r="25" spans="1:5" ht="15" x14ac:dyDescent="0.2">
      <c r="A25" s="492">
        <v>13</v>
      </c>
      <c r="B25" s="433" t="s">
        <v>914</v>
      </c>
      <c r="C25" s="506">
        <v>0</v>
      </c>
      <c r="D25" s="506">
        <v>3</v>
      </c>
      <c r="E25" s="506">
        <v>416</v>
      </c>
    </row>
    <row r="26" spans="1:5" ht="14.25" x14ac:dyDescent="0.2">
      <c r="A26" s="492">
        <v>14</v>
      </c>
      <c r="B26" s="433" t="s">
        <v>915</v>
      </c>
      <c r="C26" s="661">
        <v>3</v>
      </c>
      <c r="D26" s="661">
        <v>4</v>
      </c>
      <c r="E26" s="663">
        <v>75</v>
      </c>
    </row>
    <row r="27" spans="1:5" ht="15" x14ac:dyDescent="0.2">
      <c r="A27" s="492">
        <v>15</v>
      </c>
      <c r="B27" s="434" t="s">
        <v>916</v>
      </c>
      <c r="C27" s="506">
        <v>2</v>
      </c>
      <c r="D27" s="506">
        <v>4</v>
      </c>
      <c r="E27" s="506">
        <v>434</v>
      </c>
    </row>
    <row r="28" spans="1:5" ht="15" x14ac:dyDescent="0.2">
      <c r="A28" s="492">
        <v>16</v>
      </c>
      <c r="B28" s="434" t="s">
        <v>917</v>
      </c>
      <c r="C28" s="506">
        <v>0</v>
      </c>
      <c r="D28" s="506">
        <v>8</v>
      </c>
      <c r="E28" s="506">
        <v>251</v>
      </c>
    </row>
    <row r="29" spans="1:5" s="380" customFormat="1" ht="15" x14ac:dyDescent="0.2">
      <c r="A29" s="492">
        <v>17</v>
      </c>
      <c r="B29" s="434" t="s">
        <v>918</v>
      </c>
      <c r="C29" s="506">
        <v>1</v>
      </c>
      <c r="D29" s="506">
        <v>2</v>
      </c>
      <c r="E29" s="506">
        <v>2</v>
      </c>
    </row>
    <row r="30" spans="1:5" s="380" customFormat="1" ht="15" x14ac:dyDescent="0.2">
      <c r="A30" s="492">
        <v>18</v>
      </c>
      <c r="B30" s="434" t="s">
        <v>919</v>
      </c>
      <c r="C30" s="506">
        <v>2</v>
      </c>
      <c r="D30" s="506">
        <v>5</v>
      </c>
      <c r="E30" s="506">
        <v>239</v>
      </c>
    </row>
    <row r="31" spans="1:5" s="380" customFormat="1" ht="15" x14ac:dyDescent="0.2">
      <c r="A31" s="492">
        <v>19</v>
      </c>
      <c r="B31" s="434" t="s">
        <v>920</v>
      </c>
      <c r="C31" s="506">
        <v>0</v>
      </c>
      <c r="D31" s="506">
        <v>0</v>
      </c>
      <c r="E31" s="506">
        <v>70</v>
      </c>
    </row>
    <row r="32" spans="1:5" s="380" customFormat="1" ht="15" x14ac:dyDescent="0.2">
      <c r="A32" s="492">
        <v>20</v>
      </c>
      <c r="B32" s="434" t="s">
        <v>921</v>
      </c>
      <c r="C32" s="506">
        <v>2</v>
      </c>
      <c r="D32" s="506">
        <v>9</v>
      </c>
      <c r="E32" s="506">
        <v>225</v>
      </c>
    </row>
    <row r="33" spans="1:8" s="380" customFormat="1" ht="15" x14ac:dyDescent="0.2">
      <c r="A33" s="492">
        <v>21</v>
      </c>
      <c r="B33" s="434" t="s">
        <v>922</v>
      </c>
      <c r="C33" s="551">
        <v>0</v>
      </c>
      <c r="D33" s="551">
        <v>0</v>
      </c>
      <c r="E33" s="551">
        <v>287</v>
      </c>
    </row>
    <row r="34" spans="1:8" s="380" customFormat="1" ht="15" x14ac:dyDescent="0.2">
      <c r="A34" s="492">
        <v>22</v>
      </c>
      <c r="B34" s="434" t="s">
        <v>923</v>
      </c>
      <c r="C34" s="506">
        <v>0</v>
      </c>
      <c r="D34" s="506">
        <v>0</v>
      </c>
      <c r="E34" s="506">
        <v>541</v>
      </c>
    </row>
    <row r="35" spans="1:8" ht="15" x14ac:dyDescent="0.2">
      <c r="A35" s="492">
        <v>23</v>
      </c>
      <c r="B35" s="434" t="s">
        <v>924</v>
      </c>
      <c r="C35" s="506">
        <v>0</v>
      </c>
      <c r="D35" s="506">
        <v>0</v>
      </c>
      <c r="E35" s="506">
        <v>946</v>
      </c>
    </row>
    <row r="36" spans="1:8" x14ac:dyDescent="0.2">
      <c r="A36" s="3" t="s">
        <v>18</v>
      </c>
      <c r="B36" s="20"/>
      <c r="C36" s="661">
        <f>SUM(C17:C35)</f>
        <v>16</v>
      </c>
      <c r="D36" s="661">
        <f t="shared" ref="D36:E36" si="0">SUM(D17:D35)</f>
        <v>55</v>
      </c>
      <c r="E36" s="661">
        <f t="shared" si="0"/>
        <v>5307</v>
      </c>
    </row>
    <row r="37" spans="1:8" x14ac:dyDescent="0.2">
      <c r="E37" s="29"/>
    </row>
    <row r="38" spans="1:8" x14ac:dyDescent="0.2">
      <c r="E38" s="12"/>
    </row>
    <row r="39" spans="1:8" ht="12.75" customHeight="1" x14ac:dyDescent="0.2">
      <c r="A39" s="33" t="s">
        <v>12</v>
      </c>
      <c r="C39" s="703"/>
      <c r="D39" s="703"/>
      <c r="E39" s="33"/>
      <c r="F39" s="696"/>
      <c r="G39" s="703"/>
      <c r="H39" s="703"/>
    </row>
    <row r="40" spans="1:8" ht="12.75" customHeight="1" x14ac:dyDescent="0.2">
      <c r="C40" s="953" t="s">
        <v>1034</v>
      </c>
      <c r="D40" s="953"/>
      <c r="E40" s="953"/>
      <c r="F40" s="953"/>
      <c r="G40" s="953"/>
      <c r="H40" s="703"/>
    </row>
    <row r="41" spans="1:8" ht="12.75" customHeight="1" x14ac:dyDescent="0.2">
      <c r="C41" s="953"/>
      <c r="D41" s="953"/>
      <c r="E41" s="953"/>
      <c r="F41" s="953"/>
      <c r="G41" s="953"/>
      <c r="H41" s="703"/>
    </row>
    <row r="42" spans="1:8" ht="31.5" customHeight="1" x14ac:dyDescent="0.2">
      <c r="C42" s="953"/>
      <c r="D42" s="953"/>
      <c r="E42" s="953"/>
      <c r="F42" s="953"/>
      <c r="G42" s="953"/>
      <c r="H42" s="33"/>
    </row>
  </sheetData>
  <mergeCells count="7">
    <mergeCell ref="C40:G42"/>
    <mergeCell ref="C3:E3"/>
    <mergeCell ref="A5:E5"/>
    <mergeCell ref="C10:E10"/>
    <mergeCell ref="D9:E9"/>
    <mergeCell ref="B10:B11"/>
    <mergeCell ref="A10:A11"/>
  </mergeCells>
  <printOptions horizontalCentered="1"/>
  <pageMargins left="0.70866141732283472" right="0.70866141732283472" top="0.23622047244094491" bottom="0" header="0.31496062992125984" footer="0.31496062992125984"/>
  <pageSetup paperSize="9" scale="86" orientation="landscape" r:id="rId1"/>
  <colBreaks count="1" manualBreakCount="1">
    <brk id="5" max="32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16" zoomScaleSheetLayoutView="110" workbookViewId="0">
      <selection activeCell="C27" sqref="C27"/>
    </sheetView>
  </sheetViews>
  <sheetFormatPr defaultRowHeight="12.75" x14ac:dyDescent="0.2"/>
  <cols>
    <col min="1" max="1" width="8.28515625" customWidth="1"/>
    <col min="2" max="2" width="15.7109375" customWidth="1"/>
    <col min="3" max="3" width="14.28515625" customWidth="1"/>
    <col min="4" max="4" width="13.5703125" customWidth="1"/>
    <col min="5" max="6" width="12.85546875" customWidth="1"/>
    <col min="7" max="7" width="15.28515625" customWidth="1"/>
    <col min="8" max="8" width="15.42578125" customWidth="1"/>
    <col min="9" max="9" width="13.28515625" customWidth="1"/>
  </cols>
  <sheetData>
    <row r="1" spans="1:10" ht="18" x14ac:dyDescent="0.35">
      <c r="H1" s="1129" t="s">
        <v>671</v>
      </c>
      <c r="I1" s="1129"/>
    </row>
    <row r="2" spans="1:10" ht="18" x14ac:dyDescent="0.35">
      <c r="C2" s="1030" t="s">
        <v>0</v>
      </c>
      <c r="D2" s="1030"/>
      <c r="E2" s="1030"/>
      <c r="F2" s="1030"/>
      <c r="G2" s="1030"/>
      <c r="H2" s="263"/>
      <c r="I2" s="238"/>
      <c r="J2" s="238"/>
    </row>
    <row r="3" spans="1:10" ht="21" x14ac:dyDescent="0.35">
      <c r="B3" s="1031" t="s">
        <v>747</v>
      </c>
      <c r="C3" s="1031"/>
      <c r="D3" s="1031"/>
      <c r="E3" s="1031"/>
      <c r="F3" s="1031"/>
      <c r="G3" s="1031"/>
      <c r="H3" s="239"/>
      <c r="I3" s="239"/>
      <c r="J3" s="239"/>
    </row>
    <row r="4" spans="1:10" ht="21" x14ac:dyDescent="0.35">
      <c r="C4" s="207"/>
      <c r="D4" s="207"/>
      <c r="E4" s="207"/>
      <c r="F4" s="207"/>
      <c r="G4" s="207"/>
      <c r="H4" s="207"/>
      <c r="I4" s="239"/>
      <c r="J4" s="239"/>
    </row>
    <row r="5" spans="1:10" ht="20.25" customHeight="1" x14ac:dyDescent="0.2">
      <c r="C5" s="1130" t="s">
        <v>823</v>
      </c>
      <c r="D5" s="1130"/>
      <c r="E5" s="1130"/>
      <c r="F5" s="1130"/>
      <c r="G5" s="1130"/>
      <c r="H5" s="1130"/>
    </row>
    <row r="6" spans="1:10" ht="20.25" customHeight="1" x14ac:dyDescent="0.2">
      <c r="A6" t="s">
        <v>160</v>
      </c>
      <c r="C6" s="243"/>
      <c r="D6" s="243"/>
      <c r="E6" s="243"/>
      <c r="F6" s="243"/>
      <c r="G6" s="1033" t="s">
        <v>1030</v>
      </c>
      <c r="H6" s="1033"/>
      <c r="I6" s="1033"/>
    </row>
    <row r="7" spans="1:10" ht="15" customHeight="1" x14ac:dyDescent="0.2">
      <c r="A7" s="1128" t="s">
        <v>73</v>
      </c>
      <c r="B7" s="1128" t="s">
        <v>36</v>
      </c>
      <c r="C7" s="1128" t="s">
        <v>411</v>
      </c>
      <c r="D7" s="1128" t="s">
        <v>390</v>
      </c>
      <c r="E7" s="1128" t="s">
        <v>389</v>
      </c>
      <c r="F7" s="1128"/>
      <c r="G7" s="1128"/>
      <c r="H7" s="1128" t="s">
        <v>733</v>
      </c>
      <c r="I7" s="1131" t="s">
        <v>415</v>
      </c>
    </row>
    <row r="8" spans="1:10" ht="12.75" customHeight="1" x14ac:dyDescent="0.2">
      <c r="A8" s="1128"/>
      <c r="B8" s="1128"/>
      <c r="C8" s="1128"/>
      <c r="D8" s="1128"/>
      <c r="E8" s="1128" t="s">
        <v>412</v>
      </c>
      <c r="F8" s="1131" t="s">
        <v>413</v>
      </c>
      <c r="G8" s="1128" t="s">
        <v>414</v>
      </c>
      <c r="H8" s="1128"/>
      <c r="I8" s="1132"/>
    </row>
    <row r="9" spans="1:10" ht="20.25" customHeight="1" x14ac:dyDescent="0.2">
      <c r="A9" s="1128"/>
      <c r="B9" s="1128"/>
      <c r="C9" s="1128"/>
      <c r="D9" s="1128"/>
      <c r="E9" s="1128"/>
      <c r="F9" s="1132"/>
      <c r="G9" s="1128"/>
      <c r="H9" s="1128"/>
      <c r="I9" s="1132"/>
    </row>
    <row r="10" spans="1:10" ht="63.75" customHeight="1" x14ac:dyDescent="0.2">
      <c r="A10" s="1128"/>
      <c r="B10" s="1128"/>
      <c r="C10" s="1128"/>
      <c r="D10" s="1128"/>
      <c r="E10" s="1128"/>
      <c r="F10" s="1133"/>
      <c r="G10" s="1128"/>
      <c r="H10" s="1128"/>
      <c r="I10" s="1133"/>
    </row>
    <row r="11" spans="1:10" ht="15" x14ac:dyDescent="0.25">
      <c r="A11" s="245">
        <v>1</v>
      </c>
      <c r="B11" s="245">
        <v>2</v>
      </c>
      <c r="C11" s="246">
        <v>3</v>
      </c>
      <c r="D11" s="245">
        <v>4</v>
      </c>
      <c r="E11" s="245">
        <v>5</v>
      </c>
      <c r="F11" s="246">
        <v>6</v>
      </c>
      <c r="G11" s="245">
        <v>7</v>
      </c>
      <c r="H11" s="245">
        <v>8</v>
      </c>
      <c r="I11" s="246">
        <v>9</v>
      </c>
    </row>
    <row r="12" spans="1:10" ht="15" x14ac:dyDescent="0.25">
      <c r="A12" s="298">
        <v>1</v>
      </c>
      <c r="B12" s="430" t="s">
        <v>903</v>
      </c>
      <c r="C12" s="555">
        <v>0</v>
      </c>
      <c r="D12" s="556">
        <v>0</v>
      </c>
      <c r="E12" s="556">
        <v>0</v>
      </c>
      <c r="F12" s="555">
        <v>0</v>
      </c>
      <c r="G12" s="556">
        <v>0</v>
      </c>
      <c r="H12" s="555">
        <v>0</v>
      </c>
      <c r="I12" s="557">
        <v>0</v>
      </c>
    </row>
    <row r="13" spans="1:10" ht="15" x14ac:dyDescent="0.25">
      <c r="A13" s="298">
        <v>2</v>
      </c>
      <c r="B13" s="430" t="s">
        <v>904</v>
      </c>
      <c r="C13" s="555">
        <v>0</v>
      </c>
      <c r="D13" s="556">
        <v>0</v>
      </c>
      <c r="E13" s="556">
        <v>0</v>
      </c>
      <c r="F13" s="555">
        <v>0</v>
      </c>
      <c r="G13" s="556">
        <v>0</v>
      </c>
      <c r="H13" s="555">
        <v>0</v>
      </c>
      <c r="I13" s="557">
        <v>0</v>
      </c>
    </row>
    <row r="14" spans="1:10" ht="15" x14ac:dyDescent="0.25">
      <c r="A14" s="298">
        <v>3</v>
      </c>
      <c r="B14" s="430" t="s">
        <v>905</v>
      </c>
      <c r="C14" s="555">
        <v>0</v>
      </c>
      <c r="D14" s="556">
        <v>0</v>
      </c>
      <c r="E14" s="556">
        <v>0</v>
      </c>
      <c r="F14" s="555">
        <v>0</v>
      </c>
      <c r="G14" s="556">
        <v>0</v>
      </c>
      <c r="H14" s="555">
        <v>0</v>
      </c>
      <c r="I14" s="557">
        <v>0</v>
      </c>
    </row>
    <row r="15" spans="1:10" ht="15" x14ac:dyDescent="0.25">
      <c r="A15" s="298">
        <v>4</v>
      </c>
      <c r="B15" s="430" t="s">
        <v>906</v>
      </c>
      <c r="C15" s="555">
        <v>0</v>
      </c>
      <c r="D15" s="556">
        <v>0</v>
      </c>
      <c r="E15" s="556">
        <v>0</v>
      </c>
      <c r="F15" s="555">
        <v>0</v>
      </c>
      <c r="G15" s="556">
        <v>0</v>
      </c>
      <c r="H15" s="555">
        <v>0</v>
      </c>
      <c r="I15" s="557">
        <v>0</v>
      </c>
    </row>
    <row r="16" spans="1:10" ht="15" x14ac:dyDescent="0.25">
      <c r="A16" s="298">
        <v>5</v>
      </c>
      <c r="B16" s="430" t="s">
        <v>907</v>
      </c>
      <c r="C16" s="555">
        <v>0</v>
      </c>
      <c r="D16" s="556">
        <v>0</v>
      </c>
      <c r="E16" s="556">
        <v>0</v>
      </c>
      <c r="F16" s="555">
        <v>0</v>
      </c>
      <c r="G16" s="556">
        <v>0</v>
      </c>
      <c r="H16" s="555">
        <v>0</v>
      </c>
      <c r="I16" s="557">
        <v>0</v>
      </c>
    </row>
    <row r="17" spans="1:9" ht="15" x14ac:dyDescent="0.25">
      <c r="A17" s="298">
        <v>6</v>
      </c>
      <c r="B17" s="430" t="s">
        <v>908</v>
      </c>
      <c r="C17" s="555">
        <v>0</v>
      </c>
      <c r="D17" s="556">
        <v>0</v>
      </c>
      <c r="E17" s="556">
        <v>0</v>
      </c>
      <c r="F17" s="555">
        <v>0</v>
      </c>
      <c r="G17" s="556">
        <v>0</v>
      </c>
      <c r="H17" s="555">
        <v>0</v>
      </c>
      <c r="I17" s="557">
        <v>0</v>
      </c>
    </row>
    <row r="18" spans="1:9" ht="15" x14ac:dyDescent="0.25">
      <c r="A18" s="298">
        <v>7</v>
      </c>
      <c r="B18" s="430" t="s">
        <v>909</v>
      </c>
      <c r="C18" s="555">
        <v>0</v>
      </c>
      <c r="D18" s="556">
        <v>0</v>
      </c>
      <c r="E18" s="556">
        <v>0</v>
      </c>
      <c r="F18" s="555">
        <v>0</v>
      </c>
      <c r="G18" s="556">
        <v>0</v>
      </c>
      <c r="H18" s="555">
        <v>0</v>
      </c>
      <c r="I18" s="557">
        <v>0</v>
      </c>
    </row>
    <row r="19" spans="1:9" ht="15" x14ac:dyDescent="0.25">
      <c r="A19" s="298">
        <v>8</v>
      </c>
      <c r="B19" s="431" t="s">
        <v>910</v>
      </c>
      <c r="C19" s="555">
        <v>0</v>
      </c>
      <c r="D19" s="556">
        <v>0</v>
      </c>
      <c r="E19" s="556">
        <v>0</v>
      </c>
      <c r="F19" s="555">
        <v>0</v>
      </c>
      <c r="G19" s="556">
        <v>0</v>
      </c>
      <c r="H19" s="555">
        <v>0</v>
      </c>
      <c r="I19" s="557">
        <v>0</v>
      </c>
    </row>
    <row r="20" spans="1:9" ht="15" x14ac:dyDescent="0.25">
      <c r="A20" s="298">
        <v>9</v>
      </c>
      <c r="B20" s="432" t="s">
        <v>911</v>
      </c>
      <c r="C20" s="552">
        <v>0</v>
      </c>
      <c r="D20" s="553">
        <v>0</v>
      </c>
      <c r="E20" s="553">
        <v>0</v>
      </c>
      <c r="F20" s="552">
        <v>0</v>
      </c>
      <c r="G20" s="553">
        <v>0</v>
      </c>
      <c r="H20" s="552">
        <v>0</v>
      </c>
      <c r="I20" s="553">
        <v>0</v>
      </c>
    </row>
    <row r="21" spans="1:9" ht="15" x14ac:dyDescent="0.25">
      <c r="A21" s="298">
        <v>10</v>
      </c>
      <c r="B21" s="433" t="s">
        <v>912</v>
      </c>
      <c r="C21" s="555" t="s">
        <v>990</v>
      </c>
      <c r="D21" s="556">
        <v>595</v>
      </c>
      <c r="E21" s="556"/>
      <c r="F21" s="555">
        <v>0</v>
      </c>
      <c r="G21" s="556">
        <v>0</v>
      </c>
      <c r="H21" s="555"/>
      <c r="I21" s="557"/>
    </row>
    <row r="22" spans="1:9" ht="15" x14ac:dyDescent="0.25">
      <c r="A22" s="298">
        <v>11</v>
      </c>
      <c r="B22" s="433" t="s">
        <v>913</v>
      </c>
      <c r="C22" s="555" t="s">
        <v>976</v>
      </c>
      <c r="D22" s="556">
        <v>778</v>
      </c>
      <c r="E22" s="556" t="s">
        <v>977</v>
      </c>
      <c r="F22" s="555">
        <v>0</v>
      </c>
      <c r="G22" s="556">
        <v>0</v>
      </c>
      <c r="H22" s="555">
        <v>0</v>
      </c>
      <c r="I22" s="557">
        <v>0</v>
      </c>
    </row>
    <row r="23" spans="1:9" ht="15" x14ac:dyDescent="0.25">
      <c r="A23" s="298">
        <v>12</v>
      </c>
      <c r="B23" s="433" t="s">
        <v>914</v>
      </c>
      <c r="C23" s="522" t="s">
        <v>976</v>
      </c>
      <c r="D23" s="522">
        <v>791</v>
      </c>
      <c r="E23" s="522" t="s">
        <v>977</v>
      </c>
      <c r="F23" s="522">
        <v>0</v>
      </c>
      <c r="G23" s="522">
        <v>0</v>
      </c>
      <c r="H23" s="522">
        <v>0</v>
      </c>
      <c r="I23" s="530">
        <v>0</v>
      </c>
    </row>
    <row r="24" spans="1:9" ht="15" x14ac:dyDescent="0.25">
      <c r="A24" s="298">
        <v>13</v>
      </c>
      <c r="B24" s="433" t="s">
        <v>915</v>
      </c>
      <c r="C24" s="530">
        <v>0</v>
      </c>
      <c r="D24" s="530">
        <v>0</v>
      </c>
      <c r="E24" s="530">
        <v>0</v>
      </c>
      <c r="F24" s="530">
        <v>0</v>
      </c>
      <c r="G24" s="530">
        <v>0</v>
      </c>
      <c r="H24" s="530">
        <v>0</v>
      </c>
      <c r="I24" s="530">
        <v>0</v>
      </c>
    </row>
    <row r="25" spans="1:9" ht="15" x14ac:dyDescent="0.25">
      <c r="A25" s="298">
        <v>14</v>
      </c>
      <c r="B25" s="434" t="s">
        <v>916</v>
      </c>
      <c r="C25" s="555">
        <v>0</v>
      </c>
      <c r="D25" s="556">
        <v>0</v>
      </c>
      <c r="E25" s="556">
        <v>0</v>
      </c>
      <c r="F25" s="555">
        <v>0</v>
      </c>
      <c r="G25" s="556">
        <v>0</v>
      </c>
      <c r="H25" s="555">
        <v>0</v>
      </c>
      <c r="I25" s="557">
        <v>0</v>
      </c>
    </row>
    <row r="26" spans="1:9" ht="15" x14ac:dyDescent="0.25">
      <c r="A26" s="298">
        <v>15</v>
      </c>
      <c r="B26" s="434" t="s">
        <v>917</v>
      </c>
      <c r="C26" s="554">
        <v>0</v>
      </c>
      <c r="D26" s="554">
        <v>0</v>
      </c>
      <c r="E26" s="554">
        <v>0</v>
      </c>
      <c r="F26" s="554">
        <v>0</v>
      </c>
      <c r="G26" s="554">
        <v>0</v>
      </c>
      <c r="H26" s="554">
        <v>0</v>
      </c>
      <c r="I26" s="530">
        <v>0</v>
      </c>
    </row>
    <row r="27" spans="1:9" ht="15" x14ac:dyDescent="0.25">
      <c r="A27" s="298">
        <v>16</v>
      </c>
      <c r="B27" s="434" t="s">
        <v>918</v>
      </c>
      <c r="C27" s="555" t="s">
        <v>976</v>
      </c>
      <c r="D27" s="556">
        <v>417</v>
      </c>
      <c r="E27" s="556">
        <v>417</v>
      </c>
      <c r="F27" s="555">
        <v>0</v>
      </c>
      <c r="G27" s="556">
        <v>0</v>
      </c>
      <c r="H27" s="555" t="s">
        <v>991</v>
      </c>
      <c r="I27" s="557">
        <v>0</v>
      </c>
    </row>
    <row r="28" spans="1:9" ht="15" x14ac:dyDescent="0.25">
      <c r="A28" s="298">
        <v>17</v>
      </c>
      <c r="B28" s="434" t="s">
        <v>919</v>
      </c>
      <c r="C28" s="554">
        <v>0</v>
      </c>
      <c r="D28" s="554">
        <v>0</v>
      </c>
      <c r="E28" s="554">
        <v>0</v>
      </c>
      <c r="F28" s="554">
        <v>0</v>
      </c>
      <c r="G28" s="554">
        <v>0</v>
      </c>
      <c r="H28" s="554">
        <v>0</v>
      </c>
      <c r="I28" s="530">
        <v>0</v>
      </c>
    </row>
    <row r="29" spans="1:9" ht="15" x14ac:dyDescent="0.25">
      <c r="A29" s="298">
        <v>18</v>
      </c>
      <c r="B29" s="434" t="s">
        <v>920</v>
      </c>
      <c r="C29" s="555">
        <v>0</v>
      </c>
      <c r="D29" s="555">
        <v>0</v>
      </c>
      <c r="E29" s="555">
        <v>0</v>
      </c>
      <c r="F29" s="555">
        <v>0</v>
      </c>
      <c r="G29" s="555">
        <v>0</v>
      </c>
      <c r="H29" s="555">
        <v>0</v>
      </c>
      <c r="I29" s="555">
        <v>0</v>
      </c>
    </row>
    <row r="30" spans="1:9" ht="15" x14ac:dyDescent="0.25">
      <c r="A30" s="298">
        <v>19</v>
      </c>
      <c r="B30" s="434" t="s">
        <v>921</v>
      </c>
      <c r="C30" s="558">
        <v>0</v>
      </c>
      <c r="D30" s="559">
        <v>0</v>
      </c>
      <c r="E30" s="558">
        <v>0</v>
      </c>
      <c r="F30" s="559">
        <v>0</v>
      </c>
      <c r="G30" s="558">
        <v>0</v>
      </c>
      <c r="H30" s="559">
        <v>0</v>
      </c>
      <c r="I30" s="558">
        <v>0</v>
      </c>
    </row>
    <row r="31" spans="1:9" ht="15" x14ac:dyDescent="0.25">
      <c r="A31" s="298">
        <v>20</v>
      </c>
      <c r="B31" s="434" t="s">
        <v>922</v>
      </c>
      <c r="C31" s="530">
        <v>0</v>
      </c>
      <c r="D31" s="530">
        <v>0</v>
      </c>
      <c r="E31" s="530">
        <v>0</v>
      </c>
      <c r="F31" s="530">
        <v>0</v>
      </c>
      <c r="G31" s="530">
        <v>0</v>
      </c>
      <c r="H31" s="530">
        <v>0</v>
      </c>
      <c r="I31" s="530"/>
    </row>
    <row r="32" spans="1:9" ht="15" x14ac:dyDescent="0.25">
      <c r="A32" s="298">
        <v>21</v>
      </c>
      <c r="B32" s="434" t="s">
        <v>923</v>
      </c>
      <c r="C32" s="530">
        <v>0</v>
      </c>
      <c r="D32" s="530">
        <v>0</v>
      </c>
      <c r="E32" s="530">
        <v>0</v>
      </c>
      <c r="F32" s="530">
        <v>0</v>
      </c>
      <c r="G32" s="530">
        <v>0</v>
      </c>
      <c r="H32" s="530">
        <v>0</v>
      </c>
      <c r="I32" s="530">
        <v>0</v>
      </c>
    </row>
    <row r="33" spans="1:10" ht="15" x14ac:dyDescent="0.25">
      <c r="A33" s="298">
        <v>22</v>
      </c>
      <c r="B33" s="434" t="s">
        <v>924</v>
      </c>
      <c r="C33" s="530">
        <v>0</v>
      </c>
      <c r="D33" s="530">
        <v>0</v>
      </c>
      <c r="E33" s="530">
        <v>0</v>
      </c>
      <c r="F33" s="530">
        <v>0</v>
      </c>
      <c r="G33" s="530">
        <v>0</v>
      </c>
      <c r="H33" s="530">
        <v>0</v>
      </c>
      <c r="I33" s="530">
        <v>0</v>
      </c>
    </row>
    <row r="34" spans="1:10" x14ac:dyDescent="0.2">
      <c r="A34" s="28" t="s">
        <v>18</v>
      </c>
      <c r="B34" s="9"/>
      <c r="C34" s="8">
        <f>SUM(C12:C33)</f>
        <v>0</v>
      </c>
      <c r="D34" s="8">
        <f t="shared" ref="D34:I34" si="0">SUM(D12:D33)</f>
        <v>2581</v>
      </c>
      <c r="E34" s="8">
        <f t="shared" si="0"/>
        <v>417</v>
      </c>
      <c r="F34" s="8">
        <f t="shared" si="0"/>
        <v>0</v>
      </c>
      <c r="G34" s="8">
        <f t="shared" si="0"/>
        <v>0</v>
      </c>
      <c r="H34" s="8">
        <f t="shared" si="0"/>
        <v>0</v>
      </c>
      <c r="I34" s="8">
        <f t="shared" si="0"/>
        <v>0</v>
      </c>
    </row>
    <row r="36" spans="1:10" x14ac:dyDescent="0.2">
      <c r="A36" s="214"/>
      <c r="B36" s="214"/>
      <c r="C36" s="214"/>
      <c r="D36" s="214"/>
      <c r="G36" s="699"/>
    </row>
    <row r="37" spans="1:10" ht="15" customHeight="1" x14ac:dyDescent="0.2">
      <c r="A37" s="214"/>
      <c r="B37" s="214"/>
      <c r="C37" s="214"/>
      <c r="D37" s="214"/>
      <c r="F37" s="229"/>
      <c r="G37" s="229"/>
      <c r="H37" s="229"/>
    </row>
    <row r="38" spans="1:10" ht="15" customHeight="1" x14ac:dyDescent="0.2">
      <c r="A38" s="214"/>
      <c r="B38" s="214"/>
      <c r="C38" s="214"/>
      <c r="D38" s="214"/>
      <c r="F38" s="953" t="s">
        <v>1034</v>
      </c>
      <c r="G38" s="953"/>
      <c r="H38" s="953"/>
      <c r="I38" s="953"/>
      <c r="J38" s="953"/>
    </row>
    <row r="39" spans="1:10" ht="12.75" customHeight="1" x14ac:dyDescent="0.2">
      <c r="A39" s="214" t="s">
        <v>12</v>
      </c>
      <c r="C39" s="214"/>
      <c r="D39" s="214"/>
      <c r="F39" s="953"/>
      <c r="G39" s="953"/>
      <c r="H39" s="953"/>
      <c r="I39" s="953"/>
      <c r="J39" s="953"/>
    </row>
    <row r="40" spans="1:10" ht="27" customHeight="1" x14ac:dyDescent="0.2">
      <c r="F40" s="953"/>
      <c r="G40" s="953"/>
      <c r="H40" s="953"/>
      <c r="I40" s="953"/>
      <c r="J40" s="953"/>
    </row>
  </sheetData>
  <mergeCells count="16">
    <mergeCell ref="H1:I1"/>
    <mergeCell ref="C5:H5"/>
    <mergeCell ref="D7:D10"/>
    <mergeCell ref="C2:G2"/>
    <mergeCell ref="B3:G3"/>
    <mergeCell ref="I7:I10"/>
    <mergeCell ref="E8:E10"/>
    <mergeCell ref="F8:F10"/>
    <mergeCell ref="G6:I6"/>
    <mergeCell ref="F38:J40"/>
    <mergeCell ref="A7:A10"/>
    <mergeCell ref="G8:G10"/>
    <mergeCell ref="H7:H10"/>
    <mergeCell ref="B7:B10"/>
    <mergeCell ref="C7:C10"/>
    <mergeCell ref="E7:G7"/>
  </mergeCells>
  <printOptions horizontalCentered="1"/>
  <pageMargins left="0.70866141732283472" right="0.70866141732283472" top="0.23622047244094491" bottom="0" header="0.31496062992125984" footer="0.31496062992125984"/>
  <pageSetup paperSize="9" scale="88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SheetLayoutView="120" workbookViewId="0">
      <selection activeCell="H35" sqref="H35:L37"/>
    </sheetView>
  </sheetViews>
  <sheetFormatPr defaultRowHeight="12.75" x14ac:dyDescent="0.2"/>
  <cols>
    <col min="2" max="2" width="17.42578125" customWidth="1"/>
    <col min="3" max="3" width="13.28515625" customWidth="1"/>
    <col min="5" max="5" width="12.42578125" customWidth="1"/>
    <col min="7" max="7" width="11.5703125" customWidth="1"/>
    <col min="8" max="8" width="10.42578125" customWidth="1"/>
    <col min="9" max="9" width="20.28515625" customWidth="1"/>
    <col min="10" max="10" width="10.42578125" customWidth="1"/>
    <col min="11" max="11" width="22.85546875" customWidth="1"/>
  </cols>
  <sheetData>
    <row r="1" spans="1:14" ht="18" x14ac:dyDescent="0.35">
      <c r="A1" s="1030" t="s">
        <v>0</v>
      </c>
      <c r="B1" s="1030"/>
      <c r="C1" s="1030"/>
      <c r="D1" s="1030"/>
      <c r="E1" s="1030"/>
      <c r="F1" s="1030"/>
      <c r="G1" s="1030"/>
      <c r="H1" s="1030"/>
      <c r="I1" s="1030"/>
      <c r="J1" s="238"/>
      <c r="K1" s="304" t="s">
        <v>551</v>
      </c>
    </row>
    <row r="2" spans="1:14" ht="21" x14ac:dyDescent="0.35">
      <c r="A2" s="1031" t="s">
        <v>747</v>
      </c>
      <c r="B2" s="1031"/>
      <c r="C2" s="1031"/>
      <c r="D2" s="1031"/>
      <c r="E2" s="1031"/>
      <c r="F2" s="1031"/>
      <c r="G2" s="1031"/>
      <c r="H2" s="1031"/>
      <c r="I2" s="1031"/>
      <c r="J2" s="1031"/>
      <c r="K2" s="1031"/>
    </row>
    <row r="3" spans="1:14" ht="15" x14ac:dyDescent="0.3">
      <c r="A3" s="208"/>
      <c r="B3" s="208"/>
      <c r="C3" s="208"/>
      <c r="D3" s="208"/>
      <c r="E3" s="208"/>
      <c r="F3" s="208"/>
      <c r="G3" s="208"/>
      <c r="H3" s="208"/>
      <c r="I3" s="208"/>
      <c r="J3" s="208"/>
    </row>
    <row r="4" spans="1:14" ht="18" x14ac:dyDescent="0.35">
      <c r="A4" s="1030" t="s">
        <v>550</v>
      </c>
      <c r="B4" s="1030"/>
      <c r="C4" s="1030"/>
      <c r="D4" s="1030"/>
      <c r="E4" s="1030"/>
      <c r="F4" s="1030"/>
      <c r="G4" s="1030"/>
      <c r="H4" s="1030"/>
      <c r="I4" s="1030"/>
      <c r="J4" s="1030"/>
    </row>
    <row r="5" spans="1:14" ht="15" x14ac:dyDescent="0.3">
      <c r="A5" s="209" t="s">
        <v>252</v>
      </c>
      <c r="B5" s="209"/>
      <c r="C5" s="209"/>
      <c r="D5" s="209"/>
      <c r="E5" s="209"/>
      <c r="F5" s="209"/>
      <c r="G5" s="209"/>
      <c r="H5" s="209"/>
      <c r="I5" s="209"/>
      <c r="J5" s="1134" t="s">
        <v>1030</v>
      </c>
      <c r="K5" s="1135"/>
    </row>
    <row r="6" spans="1:14" ht="25.5" customHeight="1" x14ac:dyDescent="0.2">
      <c r="A6" s="1138" t="s">
        <v>2</v>
      </c>
      <c r="B6" s="1136" t="s">
        <v>992</v>
      </c>
      <c r="C6" s="1138" t="s">
        <v>391</v>
      </c>
      <c r="D6" s="933" t="s">
        <v>392</v>
      </c>
      <c r="E6" s="933"/>
      <c r="F6" s="933"/>
      <c r="G6" s="1139" t="s">
        <v>395</v>
      </c>
      <c r="H6" s="1140"/>
      <c r="I6" s="1140"/>
      <c r="J6" s="1141"/>
      <c r="K6" s="1136" t="s">
        <v>399</v>
      </c>
    </row>
    <row r="7" spans="1:14" ht="63" customHeight="1" x14ac:dyDescent="0.2">
      <c r="A7" s="1138"/>
      <c r="B7" s="1137"/>
      <c r="C7" s="1138"/>
      <c r="D7" s="5" t="s">
        <v>99</v>
      </c>
      <c r="E7" s="5" t="s">
        <v>393</v>
      </c>
      <c r="F7" s="5" t="s">
        <v>394</v>
      </c>
      <c r="G7" s="241" t="s">
        <v>396</v>
      </c>
      <c r="H7" s="241" t="s">
        <v>397</v>
      </c>
      <c r="I7" s="241" t="s">
        <v>398</v>
      </c>
      <c r="J7" s="241" t="s">
        <v>46</v>
      </c>
      <c r="K7" s="1137"/>
      <c r="N7" s="535" t="s">
        <v>993</v>
      </c>
    </row>
    <row r="8" spans="1:14" ht="15" x14ac:dyDescent="0.2">
      <c r="A8" s="212" t="s">
        <v>259</v>
      </c>
      <c r="B8" s="212">
        <v>1</v>
      </c>
      <c r="C8" s="212" t="s">
        <v>260</v>
      </c>
      <c r="D8" s="212" t="s">
        <v>261</v>
      </c>
      <c r="E8" s="212" t="s">
        <v>262</v>
      </c>
      <c r="F8" s="212" t="s">
        <v>263</v>
      </c>
      <c r="G8" s="212" t="s">
        <v>266</v>
      </c>
      <c r="H8" s="212" t="s">
        <v>285</v>
      </c>
      <c r="I8" s="212" t="s">
        <v>286</v>
      </c>
      <c r="J8" s="212" t="s">
        <v>287</v>
      </c>
      <c r="K8" s="212" t="s">
        <v>315</v>
      </c>
    </row>
    <row r="9" spans="1:14" ht="15" x14ac:dyDescent="0.25">
      <c r="A9" s="298">
        <v>1</v>
      </c>
      <c r="B9" s="430" t="s">
        <v>903</v>
      </c>
      <c r="C9" s="560">
        <v>0</v>
      </c>
      <c r="D9" s="521">
        <v>0</v>
      </c>
      <c r="E9" s="521">
        <v>0</v>
      </c>
      <c r="F9" s="561">
        <v>772</v>
      </c>
      <c r="G9" s="561">
        <v>0</v>
      </c>
      <c r="H9" s="561">
        <v>0</v>
      </c>
      <c r="I9" s="561">
        <v>772</v>
      </c>
      <c r="J9" s="561">
        <v>0</v>
      </c>
      <c r="K9" s="561">
        <v>0</v>
      </c>
    </row>
    <row r="10" spans="1:14" ht="15" x14ac:dyDescent="0.25">
      <c r="A10" s="298">
        <v>2</v>
      </c>
      <c r="B10" s="430" t="s">
        <v>904</v>
      </c>
      <c r="C10" s="560">
        <v>0</v>
      </c>
      <c r="D10" s="521">
        <v>0</v>
      </c>
      <c r="E10" s="521">
        <v>0</v>
      </c>
      <c r="F10" s="521">
        <v>0</v>
      </c>
      <c r="G10" s="521">
        <v>0</v>
      </c>
      <c r="H10" s="521">
        <v>0</v>
      </c>
      <c r="I10" s="521">
        <v>0</v>
      </c>
      <c r="J10" s="521">
        <v>0</v>
      </c>
      <c r="K10" s="521">
        <v>0</v>
      </c>
    </row>
    <row r="11" spans="1:14" ht="15" x14ac:dyDescent="0.25">
      <c r="A11" s="298">
        <v>3</v>
      </c>
      <c r="B11" s="430" t="s">
        <v>905</v>
      </c>
      <c r="C11" s="560">
        <v>0</v>
      </c>
      <c r="D11" s="521">
        <v>0</v>
      </c>
      <c r="E11" s="521">
        <v>0</v>
      </c>
      <c r="F11" s="521">
        <v>0</v>
      </c>
      <c r="G11" s="521">
        <v>0</v>
      </c>
      <c r="H11" s="521">
        <v>0</v>
      </c>
      <c r="I11" s="521">
        <v>0</v>
      </c>
      <c r="J11" s="521">
        <v>0</v>
      </c>
      <c r="K11" s="521">
        <v>0</v>
      </c>
    </row>
    <row r="12" spans="1:14" ht="40.5" customHeight="1" x14ac:dyDescent="0.25">
      <c r="A12" s="298">
        <v>4</v>
      </c>
      <c r="B12" s="430" t="s">
        <v>906</v>
      </c>
      <c r="C12" s="530">
        <v>0</v>
      </c>
      <c r="D12" s="521">
        <v>0</v>
      </c>
      <c r="E12" s="562" t="s">
        <v>969</v>
      </c>
      <c r="F12" s="521">
        <v>379</v>
      </c>
      <c r="G12" s="521">
        <v>0</v>
      </c>
      <c r="H12" s="521">
        <v>0</v>
      </c>
      <c r="I12" s="521" t="s">
        <v>970</v>
      </c>
      <c r="J12" s="521">
        <v>0</v>
      </c>
      <c r="K12" s="521">
        <v>0</v>
      </c>
    </row>
    <row r="13" spans="1:14" ht="15" x14ac:dyDescent="0.25">
      <c r="A13" s="298">
        <v>5</v>
      </c>
      <c r="B13" s="430" t="s">
        <v>907</v>
      </c>
      <c r="C13" s="543">
        <v>19</v>
      </c>
      <c r="D13" s="521">
        <v>0</v>
      </c>
      <c r="E13" s="521">
        <v>0</v>
      </c>
      <c r="F13" s="521">
        <v>19</v>
      </c>
      <c r="G13" s="521">
        <v>0</v>
      </c>
      <c r="H13" s="521">
        <v>0</v>
      </c>
      <c r="I13" s="521" t="s">
        <v>985</v>
      </c>
      <c r="J13" s="521">
        <v>0</v>
      </c>
      <c r="K13" s="521">
        <v>0</v>
      </c>
    </row>
    <row r="14" spans="1:14" ht="15" x14ac:dyDescent="0.25">
      <c r="A14" s="298">
        <v>6</v>
      </c>
      <c r="B14" s="430" t="s">
        <v>908</v>
      </c>
      <c r="C14" s="560">
        <v>0</v>
      </c>
      <c r="D14" s="521">
        <v>0</v>
      </c>
      <c r="E14" s="521">
        <v>0</v>
      </c>
      <c r="F14" s="521">
        <v>0</v>
      </c>
      <c r="G14" s="521">
        <v>0</v>
      </c>
      <c r="H14" s="521">
        <v>0</v>
      </c>
      <c r="I14" s="521">
        <v>0</v>
      </c>
      <c r="J14" s="521">
        <v>0</v>
      </c>
      <c r="K14" s="521">
        <v>0</v>
      </c>
    </row>
    <row r="15" spans="1:14" ht="15" x14ac:dyDescent="0.25">
      <c r="A15" s="298">
        <v>7</v>
      </c>
      <c r="B15" s="430" t="s">
        <v>909</v>
      </c>
      <c r="C15" s="560">
        <v>0</v>
      </c>
      <c r="D15" s="521">
        <v>0</v>
      </c>
      <c r="E15" s="521">
        <v>0</v>
      </c>
      <c r="F15" s="521">
        <v>0</v>
      </c>
      <c r="G15" s="521">
        <v>0</v>
      </c>
      <c r="H15" s="521">
        <v>0</v>
      </c>
      <c r="I15" s="521">
        <v>0</v>
      </c>
      <c r="J15" s="521">
        <v>0</v>
      </c>
      <c r="K15" s="521">
        <v>0</v>
      </c>
    </row>
    <row r="16" spans="1:14" ht="15" x14ac:dyDescent="0.25">
      <c r="A16" s="298">
        <v>8</v>
      </c>
      <c r="B16" s="431" t="s">
        <v>910</v>
      </c>
      <c r="C16" s="521">
        <v>1</v>
      </c>
      <c r="D16" s="521">
        <v>0</v>
      </c>
      <c r="E16" s="521">
        <v>5</v>
      </c>
      <c r="F16" s="521">
        <v>525</v>
      </c>
      <c r="G16" s="521">
        <v>0</v>
      </c>
      <c r="H16" s="521">
        <v>0</v>
      </c>
      <c r="I16" s="521">
        <v>525</v>
      </c>
      <c r="J16" s="521">
        <v>0</v>
      </c>
      <c r="K16" s="521">
        <v>0</v>
      </c>
      <c r="L16" s="212"/>
    </row>
    <row r="17" spans="1:14" ht="15" x14ac:dyDescent="0.25">
      <c r="A17" s="298">
        <v>9</v>
      </c>
      <c r="B17" s="432" t="s">
        <v>911</v>
      </c>
      <c r="C17" s="432" t="s">
        <v>963</v>
      </c>
      <c r="D17" s="521">
        <v>0</v>
      </c>
      <c r="E17" s="521">
        <v>0</v>
      </c>
      <c r="F17" s="521">
        <v>0</v>
      </c>
      <c r="G17" s="521">
        <v>0</v>
      </c>
      <c r="H17" s="521">
        <v>0</v>
      </c>
      <c r="I17" s="521">
        <v>0</v>
      </c>
      <c r="J17" s="521">
        <v>0</v>
      </c>
      <c r="K17" s="521">
        <v>0</v>
      </c>
    </row>
    <row r="18" spans="1:14" ht="15" x14ac:dyDescent="0.25">
      <c r="A18" s="298">
        <v>10</v>
      </c>
      <c r="B18" s="433" t="s">
        <v>912</v>
      </c>
      <c r="C18" s="521">
        <v>0</v>
      </c>
      <c r="D18" s="521">
        <v>0</v>
      </c>
      <c r="E18" s="521">
        <v>0</v>
      </c>
      <c r="F18" s="521">
        <v>0</v>
      </c>
      <c r="G18" s="521">
        <v>0</v>
      </c>
      <c r="H18" s="521">
        <v>0</v>
      </c>
      <c r="I18" s="521">
        <v>0</v>
      </c>
      <c r="J18" s="521">
        <v>0</v>
      </c>
      <c r="K18" s="530">
        <v>0</v>
      </c>
    </row>
    <row r="19" spans="1:14" ht="15" x14ac:dyDescent="0.25">
      <c r="A19" s="298">
        <v>11</v>
      </c>
      <c r="B19" s="433" t="s">
        <v>913</v>
      </c>
      <c r="C19" s="521">
        <v>0</v>
      </c>
      <c r="D19" s="521">
        <v>0</v>
      </c>
      <c r="E19" s="521">
        <v>0</v>
      </c>
      <c r="F19" s="521">
        <v>0</v>
      </c>
      <c r="G19" s="521">
        <v>0</v>
      </c>
      <c r="H19" s="521">
        <v>0</v>
      </c>
      <c r="I19" s="521">
        <v>0</v>
      </c>
      <c r="J19" s="521">
        <v>0</v>
      </c>
      <c r="K19" s="530">
        <v>0</v>
      </c>
    </row>
    <row r="20" spans="1:14" ht="15" x14ac:dyDescent="0.25">
      <c r="A20" s="298">
        <v>12</v>
      </c>
      <c r="B20" s="433" t="s">
        <v>914</v>
      </c>
      <c r="C20" s="530">
        <v>0</v>
      </c>
      <c r="D20" s="530">
        <v>0</v>
      </c>
      <c r="E20" s="530">
        <v>0</v>
      </c>
      <c r="F20" s="530">
        <v>0</v>
      </c>
      <c r="G20" s="530">
        <v>0</v>
      </c>
      <c r="H20" s="530">
        <v>0</v>
      </c>
      <c r="I20" s="530">
        <v>0</v>
      </c>
      <c r="J20" s="530">
        <v>0</v>
      </c>
      <c r="K20" s="530">
        <v>0</v>
      </c>
    </row>
    <row r="21" spans="1:14" ht="15" x14ac:dyDescent="0.25">
      <c r="A21" s="298">
        <v>13</v>
      </c>
      <c r="B21" s="433" t="s">
        <v>915</v>
      </c>
      <c r="C21" s="433">
        <v>0</v>
      </c>
      <c r="D21" s="530">
        <v>0</v>
      </c>
      <c r="E21" s="530">
        <v>0</v>
      </c>
      <c r="F21" s="530">
        <v>0</v>
      </c>
      <c r="G21" s="530">
        <v>0</v>
      </c>
      <c r="H21" s="530">
        <v>0</v>
      </c>
      <c r="I21" s="530">
        <v>0</v>
      </c>
      <c r="J21" s="530">
        <v>0</v>
      </c>
      <c r="K21" s="530">
        <v>0</v>
      </c>
    </row>
    <row r="22" spans="1:14" ht="15" x14ac:dyDescent="0.25">
      <c r="A22" s="298">
        <v>14</v>
      </c>
      <c r="B22" s="434" t="s">
        <v>916</v>
      </c>
      <c r="C22" s="521">
        <v>0</v>
      </c>
      <c r="D22" s="521">
        <v>0</v>
      </c>
      <c r="E22" s="521">
        <v>0</v>
      </c>
      <c r="F22" s="521">
        <v>0</v>
      </c>
      <c r="G22" s="521">
        <v>0</v>
      </c>
      <c r="H22" s="521">
        <v>0</v>
      </c>
      <c r="I22" s="521">
        <v>0</v>
      </c>
      <c r="J22" s="521">
        <v>0</v>
      </c>
      <c r="K22" s="530">
        <v>0</v>
      </c>
      <c r="N22" s="16" t="s">
        <v>400</v>
      </c>
    </row>
    <row r="23" spans="1:14" ht="15" x14ac:dyDescent="0.25">
      <c r="A23" s="298">
        <v>15</v>
      </c>
      <c r="B23" s="434" t="s">
        <v>917</v>
      </c>
      <c r="C23" s="530">
        <v>0</v>
      </c>
      <c r="D23" s="530">
        <v>0</v>
      </c>
      <c r="E23" s="530">
        <v>0</v>
      </c>
      <c r="F23" s="530">
        <v>0</v>
      </c>
      <c r="G23" s="530">
        <v>0</v>
      </c>
      <c r="H23" s="530">
        <v>0</v>
      </c>
      <c r="I23" s="530">
        <v>0</v>
      </c>
      <c r="J23" s="530">
        <v>0</v>
      </c>
      <c r="K23" s="530"/>
    </row>
    <row r="24" spans="1:14" ht="15" x14ac:dyDescent="0.25">
      <c r="A24" s="298">
        <v>16</v>
      </c>
      <c r="B24" s="434" t="s">
        <v>918</v>
      </c>
      <c r="C24" s="521">
        <v>23256</v>
      </c>
      <c r="D24" s="530">
        <v>0</v>
      </c>
      <c r="E24" s="530">
        <v>0</v>
      </c>
      <c r="F24" s="521">
        <v>4</v>
      </c>
      <c r="G24" s="521">
        <v>329</v>
      </c>
      <c r="H24" s="521">
        <f>183+346</f>
        <v>529</v>
      </c>
      <c r="I24" s="521">
        <v>490</v>
      </c>
      <c r="J24" s="521">
        <v>22074</v>
      </c>
      <c r="K24" s="521">
        <v>163</v>
      </c>
    </row>
    <row r="25" spans="1:14" ht="15" x14ac:dyDescent="0.25">
      <c r="A25" s="298">
        <v>17</v>
      </c>
      <c r="B25" s="434" t="s">
        <v>919</v>
      </c>
      <c r="C25" s="530">
        <v>0</v>
      </c>
      <c r="D25" s="530">
        <v>0</v>
      </c>
      <c r="E25" s="530">
        <v>0</v>
      </c>
      <c r="F25" s="530">
        <v>0</v>
      </c>
      <c r="G25" s="530">
        <v>0</v>
      </c>
      <c r="H25" s="530">
        <v>0</v>
      </c>
      <c r="I25" s="530">
        <v>0</v>
      </c>
      <c r="J25" s="530">
        <v>0</v>
      </c>
      <c r="K25" s="530">
        <v>0</v>
      </c>
    </row>
    <row r="26" spans="1:14" ht="15" x14ac:dyDescent="0.25">
      <c r="A26" s="298">
        <v>18</v>
      </c>
      <c r="B26" s="434" t="s">
        <v>920</v>
      </c>
      <c r="C26" s="563">
        <v>0</v>
      </c>
      <c r="D26" s="530">
        <v>0</v>
      </c>
      <c r="E26" s="530">
        <v>0</v>
      </c>
      <c r="F26" s="530">
        <v>0</v>
      </c>
      <c r="G26" s="530">
        <v>0</v>
      </c>
      <c r="H26" s="530">
        <v>0</v>
      </c>
      <c r="I26" s="530">
        <v>0</v>
      </c>
      <c r="J26" s="530">
        <v>0</v>
      </c>
      <c r="K26" s="530">
        <v>0</v>
      </c>
    </row>
    <row r="27" spans="1:14" ht="15" x14ac:dyDescent="0.25">
      <c r="A27" s="298">
        <v>19</v>
      </c>
      <c r="B27" s="434" t="s">
        <v>921</v>
      </c>
      <c r="C27" s="546">
        <v>72</v>
      </c>
      <c r="D27" s="546">
        <v>0</v>
      </c>
      <c r="E27" s="546">
        <v>3</v>
      </c>
      <c r="F27" s="547">
        <v>8</v>
      </c>
      <c r="G27" s="547">
        <v>262</v>
      </c>
      <c r="H27" s="547">
        <v>17</v>
      </c>
      <c r="I27" s="547">
        <v>285</v>
      </c>
      <c r="J27" s="547">
        <v>5</v>
      </c>
      <c r="K27" s="547">
        <v>0</v>
      </c>
    </row>
    <row r="28" spans="1:14" ht="12.75" customHeight="1" x14ac:dyDescent="0.25">
      <c r="A28" s="298">
        <v>20</v>
      </c>
      <c r="B28" s="434" t="s">
        <v>922</v>
      </c>
      <c r="C28" s="563">
        <v>0</v>
      </c>
      <c r="D28" s="149">
        <v>0</v>
      </c>
      <c r="E28" s="149">
        <v>0</v>
      </c>
      <c r="F28" s="530">
        <v>0</v>
      </c>
      <c r="G28" s="530">
        <v>0</v>
      </c>
      <c r="H28" s="530">
        <v>0</v>
      </c>
      <c r="I28" s="530">
        <v>0</v>
      </c>
      <c r="J28" s="530">
        <v>0</v>
      </c>
      <c r="K28" s="530">
        <v>0</v>
      </c>
    </row>
    <row r="29" spans="1:14" ht="44.25" customHeight="1" x14ac:dyDescent="0.25">
      <c r="A29" s="298">
        <v>21</v>
      </c>
      <c r="B29" s="434" t="s">
        <v>923</v>
      </c>
      <c r="C29" s="505">
        <v>32</v>
      </c>
      <c r="D29" s="505">
        <v>0</v>
      </c>
      <c r="E29" s="505">
        <v>17</v>
      </c>
      <c r="F29" s="505">
        <v>365</v>
      </c>
      <c r="G29" s="505">
        <v>5</v>
      </c>
      <c r="H29" s="506" t="s">
        <v>974</v>
      </c>
      <c r="I29" s="505">
        <v>13</v>
      </c>
      <c r="J29" s="505" t="s">
        <v>7</v>
      </c>
      <c r="K29" s="564" t="s">
        <v>975</v>
      </c>
    </row>
    <row r="30" spans="1:14" ht="12.75" customHeight="1" x14ac:dyDescent="0.25">
      <c r="A30" s="298">
        <v>22</v>
      </c>
      <c r="B30" s="434" t="s">
        <v>924</v>
      </c>
      <c r="C30" s="563">
        <v>0</v>
      </c>
      <c r="D30" s="149">
        <v>0</v>
      </c>
      <c r="E30" s="149">
        <v>0</v>
      </c>
      <c r="F30" s="530">
        <v>0</v>
      </c>
      <c r="G30" s="530">
        <v>0</v>
      </c>
      <c r="H30" s="530">
        <v>0</v>
      </c>
      <c r="I30" s="530">
        <v>0</v>
      </c>
      <c r="J30" s="530">
        <v>0</v>
      </c>
      <c r="K30" s="530">
        <v>0</v>
      </c>
    </row>
    <row r="31" spans="1:14" x14ac:dyDescent="0.2">
      <c r="A31" s="9"/>
      <c r="B31" s="9" t="s">
        <v>18</v>
      </c>
      <c r="C31" s="8">
        <f>SUM(C9:C30)</f>
        <v>23380</v>
      </c>
      <c r="D31" s="8">
        <f t="shared" ref="D31:K31" si="0">SUM(D9:D30)</f>
        <v>0</v>
      </c>
      <c r="E31" s="8">
        <f t="shared" si="0"/>
        <v>25</v>
      </c>
      <c r="F31" s="8">
        <f t="shared" si="0"/>
        <v>2072</v>
      </c>
      <c r="G31" s="8">
        <f t="shared" si="0"/>
        <v>596</v>
      </c>
      <c r="H31" s="8">
        <f t="shared" si="0"/>
        <v>546</v>
      </c>
      <c r="I31" s="8">
        <f t="shared" si="0"/>
        <v>2085</v>
      </c>
      <c r="J31" s="8">
        <f t="shared" si="0"/>
        <v>22079</v>
      </c>
      <c r="K31" s="8">
        <f t="shared" si="0"/>
        <v>163</v>
      </c>
    </row>
    <row r="35" spans="8:12" x14ac:dyDescent="0.2">
      <c r="H35" s="953" t="s">
        <v>1034</v>
      </c>
      <c r="I35" s="953"/>
      <c r="J35" s="953"/>
      <c r="K35" s="953"/>
      <c r="L35" s="953"/>
    </row>
    <row r="36" spans="8:12" x14ac:dyDescent="0.2">
      <c r="H36" s="953"/>
      <c r="I36" s="953"/>
      <c r="J36" s="953"/>
      <c r="K36" s="953"/>
      <c r="L36" s="953"/>
    </row>
    <row r="37" spans="8:12" ht="20.25" customHeight="1" x14ac:dyDescent="0.2">
      <c r="H37" s="953"/>
      <c r="I37" s="953"/>
      <c r="J37" s="953"/>
      <c r="K37" s="953"/>
      <c r="L37" s="953"/>
    </row>
    <row r="38" spans="8:12" x14ac:dyDescent="0.2">
      <c r="I38" s="229"/>
      <c r="J38" s="229"/>
    </row>
    <row r="39" spans="8:12" x14ac:dyDescent="0.2">
      <c r="I39" s="229"/>
      <c r="J39" s="229"/>
    </row>
    <row r="40" spans="8:12" x14ac:dyDescent="0.2">
      <c r="J40" s="700"/>
    </row>
  </sheetData>
  <mergeCells count="11">
    <mergeCell ref="H35:L37"/>
    <mergeCell ref="J5:K5"/>
    <mergeCell ref="K6:K7"/>
    <mergeCell ref="A1:I1"/>
    <mergeCell ref="A2:K2"/>
    <mergeCell ref="A4:J4"/>
    <mergeCell ref="A6:A7"/>
    <mergeCell ref="C6:C7"/>
    <mergeCell ref="D6:F6"/>
    <mergeCell ref="G6:J6"/>
    <mergeCell ref="B6:B7"/>
  </mergeCells>
  <printOptions horizontalCentered="1"/>
  <pageMargins left="0.70866141732283472" right="0.70866141732283472" top="0.23622047244094491" bottom="0" header="0.31496062992125984" footer="0.31496062992125984"/>
  <pageSetup paperSize="9" scale="91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zoomScaleSheetLayoutView="80" workbookViewId="0">
      <selection activeCell="E35" sqref="E35:I37"/>
    </sheetView>
  </sheetViews>
  <sheetFormatPr defaultRowHeight="12.75" x14ac:dyDescent="0.2"/>
  <cols>
    <col min="1" max="1" width="5.28515625" style="214" customWidth="1"/>
    <col min="2" max="2" width="8.5703125" style="214" customWidth="1"/>
    <col min="3" max="3" width="36.42578125" style="214" customWidth="1"/>
    <col min="4" max="4" width="15.140625" style="214" customWidth="1"/>
    <col min="5" max="6" width="11.7109375" style="214" customWidth="1"/>
    <col min="7" max="7" width="13.7109375" style="214" customWidth="1"/>
    <col min="8" max="8" width="20.140625" style="214" customWidth="1"/>
    <col min="9" max="16384" width="9.140625" style="214"/>
  </cols>
  <sheetData>
    <row r="1" spans="1:8" x14ac:dyDescent="0.2">
      <c r="A1" s="214" t="s">
        <v>11</v>
      </c>
      <c r="H1" s="230" t="s">
        <v>553</v>
      </c>
    </row>
    <row r="2" spans="1:8" s="218" customFormat="1" ht="15.75" x14ac:dyDescent="0.25">
      <c r="A2" s="1089" t="s">
        <v>0</v>
      </c>
      <c r="B2" s="1089"/>
      <c r="C2" s="1089"/>
      <c r="D2" s="1089"/>
      <c r="E2" s="1089"/>
      <c r="F2" s="1089"/>
      <c r="G2" s="1089"/>
      <c r="H2" s="1089"/>
    </row>
    <row r="3" spans="1:8" s="218" customFormat="1" ht="20.25" customHeight="1" x14ac:dyDescent="0.3">
      <c r="A3" s="1090" t="s">
        <v>747</v>
      </c>
      <c r="B3" s="1090"/>
      <c r="C3" s="1090"/>
      <c r="D3" s="1090"/>
      <c r="E3" s="1090"/>
      <c r="F3" s="1090"/>
      <c r="G3" s="1090"/>
      <c r="H3" s="1090"/>
    </row>
    <row r="5" spans="1:8" s="218" customFormat="1" ht="15.75" x14ac:dyDescent="0.25">
      <c r="A5" s="1147" t="s">
        <v>552</v>
      </c>
      <c r="B5" s="1147"/>
      <c r="C5" s="1147"/>
      <c r="D5" s="1147"/>
      <c r="E5" s="1147"/>
      <c r="F5" s="1147"/>
      <c r="G5" s="1147"/>
      <c r="H5" s="1148"/>
    </row>
    <row r="7" spans="1:8" x14ac:dyDescent="0.2">
      <c r="A7" s="1149" t="s">
        <v>159</v>
      </c>
      <c r="B7" s="1149"/>
      <c r="C7" s="220"/>
      <c r="D7" s="221"/>
      <c r="E7" s="221"/>
      <c r="F7" s="221"/>
      <c r="G7" s="221"/>
    </row>
    <row r="9" spans="1:8" ht="13.9" customHeight="1" x14ac:dyDescent="0.25">
      <c r="A9" s="231"/>
      <c r="B9" s="231"/>
      <c r="C9" s="231"/>
      <c r="D9" s="231"/>
      <c r="E9" s="231"/>
      <c r="F9" s="231"/>
      <c r="G9" s="231"/>
    </row>
    <row r="10" spans="1:8" s="222" customFormat="1" x14ac:dyDescent="0.2">
      <c r="A10" s="214"/>
      <c r="B10" s="214"/>
      <c r="C10" s="214"/>
      <c r="D10" s="214"/>
      <c r="E10" s="214"/>
      <c r="F10" s="214"/>
      <c r="G10" s="1033" t="s">
        <v>835</v>
      </c>
      <c r="H10" s="1033"/>
    </row>
    <row r="11" spans="1:8" s="222" customFormat="1" ht="39.75" customHeight="1" x14ac:dyDescent="0.2">
      <c r="A11" s="223"/>
      <c r="B11" s="1142" t="s">
        <v>279</v>
      </c>
      <c r="C11" s="1142" t="s">
        <v>280</v>
      </c>
      <c r="D11" s="1150" t="s">
        <v>281</v>
      </c>
      <c r="E11" s="1151"/>
      <c r="F11" s="1151"/>
      <c r="G11" s="1152"/>
      <c r="H11" s="1142" t="s">
        <v>77</v>
      </c>
    </row>
    <row r="12" spans="1:8" s="222" customFormat="1" ht="25.5" x14ac:dyDescent="0.25">
      <c r="A12" s="224"/>
      <c r="B12" s="1143"/>
      <c r="C12" s="1143"/>
      <c r="D12" s="232" t="s">
        <v>282</v>
      </c>
      <c r="E12" s="232" t="s">
        <v>283</v>
      </c>
      <c r="F12" s="232" t="s">
        <v>284</v>
      </c>
      <c r="G12" s="232" t="s">
        <v>18</v>
      </c>
      <c r="H12" s="1143"/>
    </row>
    <row r="13" spans="1:8" s="222" customFormat="1" ht="15" x14ac:dyDescent="0.25">
      <c r="A13" s="224"/>
      <c r="B13" s="233" t="s">
        <v>259</v>
      </c>
      <c r="C13" s="233" t="s">
        <v>260</v>
      </c>
      <c r="D13" s="233" t="s">
        <v>261</v>
      </c>
      <c r="E13" s="233" t="s">
        <v>262</v>
      </c>
      <c r="F13" s="233" t="s">
        <v>263</v>
      </c>
      <c r="G13" s="233" t="s">
        <v>264</v>
      </c>
      <c r="H13" s="233" t="s">
        <v>265</v>
      </c>
    </row>
    <row r="14" spans="1:8" s="234" customFormat="1" ht="15" customHeight="1" x14ac:dyDescent="0.2">
      <c r="B14" s="235" t="s">
        <v>28</v>
      </c>
      <c r="C14" s="1144" t="s">
        <v>288</v>
      </c>
      <c r="D14" s="1145"/>
      <c r="E14" s="1145"/>
      <c r="F14" s="1145"/>
      <c r="G14" s="1145"/>
      <c r="H14" s="1146"/>
    </row>
    <row r="15" spans="1:8" s="237" customFormat="1" x14ac:dyDescent="0.2">
      <c r="B15" s="236"/>
      <c r="C15" s="422" t="s">
        <v>934</v>
      </c>
      <c r="D15" s="424">
        <v>1</v>
      </c>
      <c r="E15" s="424">
        <v>0</v>
      </c>
      <c r="F15" s="424">
        <v>0</v>
      </c>
      <c r="G15" s="424">
        <v>0</v>
      </c>
      <c r="H15" s="236"/>
    </row>
    <row r="16" spans="1:8" ht="14.25" x14ac:dyDescent="0.2">
      <c r="A16" s="227"/>
      <c r="B16" s="147"/>
      <c r="C16" s="422" t="s">
        <v>935</v>
      </c>
      <c r="D16" s="424">
        <v>1</v>
      </c>
      <c r="E16" s="424">
        <v>0</v>
      </c>
      <c r="F16" s="424">
        <v>0</v>
      </c>
      <c r="G16" s="424">
        <v>0</v>
      </c>
      <c r="H16" s="147"/>
    </row>
    <row r="17" spans="1:8" x14ac:dyDescent="0.2">
      <c r="B17" s="226"/>
      <c r="C17" s="422" t="s">
        <v>936</v>
      </c>
      <c r="D17" s="424">
        <v>1</v>
      </c>
      <c r="E17" s="424">
        <v>0</v>
      </c>
      <c r="F17" s="424">
        <v>0</v>
      </c>
      <c r="G17" s="424">
        <v>0</v>
      </c>
      <c r="H17" s="147"/>
    </row>
    <row r="18" spans="1:8" s="143" customFormat="1" x14ac:dyDescent="0.2">
      <c r="B18" s="147"/>
      <c r="C18" s="422" t="s">
        <v>937</v>
      </c>
      <c r="D18" s="424">
        <v>0</v>
      </c>
      <c r="E18" s="424">
        <v>0</v>
      </c>
      <c r="F18" s="424">
        <v>0</v>
      </c>
      <c r="G18" s="424">
        <v>0</v>
      </c>
      <c r="H18" s="146"/>
    </row>
    <row r="19" spans="1:8" s="143" customFormat="1" x14ac:dyDescent="0.2">
      <c r="B19" s="147"/>
      <c r="C19" s="423" t="s">
        <v>938</v>
      </c>
      <c r="D19" s="424">
        <v>0</v>
      </c>
      <c r="E19" s="424">
        <v>22</v>
      </c>
      <c r="F19" s="424">
        <v>0</v>
      </c>
      <c r="G19" s="424">
        <v>0</v>
      </c>
      <c r="H19" s="146"/>
    </row>
    <row r="20" spans="1:8" s="143" customFormat="1" x14ac:dyDescent="0.2">
      <c r="B20" s="147"/>
      <c r="C20" s="422" t="s">
        <v>939</v>
      </c>
      <c r="D20" s="424">
        <v>0</v>
      </c>
      <c r="E20" s="424">
        <v>0</v>
      </c>
      <c r="F20" s="424">
        <v>119</v>
      </c>
      <c r="G20" s="424">
        <v>0</v>
      </c>
      <c r="H20" s="146"/>
    </row>
    <row r="21" spans="1:8" s="143" customFormat="1" x14ac:dyDescent="0.2">
      <c r="B21" s="147"/>
      <c r="C21" s="422" t="s">
        <v>940</v>
      </c>
      <c r="D21" s="424">
        <v>1</v>
      </c>
      <c r="E21" s="424">
        <v>0</v>
      </c>
      <c r="F21" s="424">
        <v>0</v>
      </c>
      <c r="G21" s="424">
        <v>0</v>
      </c>
      <c r="H21" s="146"/>
    </row>
    <row r="22" spans="1:8" s="143" customFormat="1" x14ac:dyDescent="0.2">
      <c r="B22" s="147"/>
      <c r="C22" s="427" t="s">
        <v>18</v>
      </c>
      <c r="D22" s="428">
        <f>SUM(D15:D21)</f>
        <v>4</v>
      </c>
      <c r="E22" s="428">
        <f>SUM(E15:E21)</f>
        <v>22</v>
      </c>
      <c r="F22" s="428">
        <f>SUM(F15:F21)</f>
        <v>119</v>
      </c>
      <c r="G22" s="428">
        <f>SUM(G15:G21)</f>
        <v>0</v>
      </c>
      <c r="H22" s="429"/>
    </row>
    <row r="23" spans="1:8" s="143" customFormat="1" ht="21.75" customHeight="1" x14ac:dyDescent="0.2">
      <c r="B23" s="235" t="s">
        <v>32</v>
      </c>
      <c r="C23" s="1144" t="s">
        <v>464</v>
      </c>
      <c r="D23" s="1145"/>
      <c r="E23" s="1145"/>
      <c r="F23" s="1145"/>
      <c r="G23" s="1145"/>
      <c r="H23" s="1146"/>
    </row>
    <row r="24" spans="1:8" s="143" customFormat="1" x14ac:dyDescent="0.2">
      <c r="A24" s="229" t="s">
        <v>278</v>
      </c>
      <c r="B24" s="228"/>
      <c r="C24" s="425" t="s">
        <v>941</v>
      </c>
      <c r="D24" s="666">
        <v>1</v>
      </c>
      <c r="E24" s="666">
        <v>0</v>
      </c>
      <c r="F24" s="666">
        <v>0</v>
      </c>
      <c r="G24" s="666">
        <f>SUM(D24:F24)</f>
        <v>1</v>
      </c>
      <c r="H24" s="146"/>
    </row>
    <row r="25" spans="1:8" x14ac:dyDescent="0.2">
      <c r="B25" s="147"/>
      <c r="C25" s="426" t="s">
        <v>942</v>
      </c>
      <c r="D25" s="168">
        <v>0</v>
      </c>
      <c r="E25" s="168">
        <v>0</v>
      </c>
      <c r="F25" s="168">
        <v>0</v>
      </c>
      <c r="G25" s="666">
        <f t="shared" ref="G25:G30" si="0">SUM(D25:F25)</f>
        <v>0</v>
      </c>
      <c r="H25" s="671"/>
    </row>
    <row r="26" spans="1:8" x14ac:dyDescent="0.2">
      <c r="B26" s="147"/>
      <c r="C26" s="426" t="s">
        <v>943</v>
      </c>
      <c r="D26" s="168">
        <v>0</v>
      </c>
      <c r="E26" s="168">
        <v>8</v>
      </c>
      <c r="F26" s="168">
        <v>0</v>
      </c>
      <c r="G26" s="666">
        <f t="shared" si="0"/>
        <v>8</v>
      </c>
      <c r="H26" s="671"/>
    </row>
    <row r="27" spans="1:8" x14ac:dyDescent="0.2">
      <c r="B27" s="147"/>
      <c r="C27" s="426" t="s">
        <v>937</v>
      </c>
      <c r="D27" s="168">
        <v>3</v>
      </c>
      <c r="E27" s="168">
        <v>0</v>
      </c>
      <c r="F27" s="168">
        <v>0</v>
      </c>
      <c r="G27" s="666">
        <f t="shared" si="0"/>
        <v>3</v>
      </c>
      <c r="H27" s="671"/>
    </row>
    <row r="28" spans="1:8" x14ac:dyDescent="0.2">
      <c r="B28" s="147"/>
      <c r="C28" s="426" t="s">
        <v>944</v>
      </c>
      <c r="D28" s="168">
        <v>6</v>
      </c>
      <c r="E28" s="168">
        <v>3</v>
      </c>
      <c r="F28" s="168">
        <v>4</v>
      </c>
      <c r="G28" s="666">
        <f t="shared" si="0"/>
        <v>13</v>
      </c>
      <c r="H28" s="671"/>
    </row>
    <row r="29" spans="1:8" x14ac:dyDescent="0.2">
      <c r="B29" s="147"/>
      <c r="C29" s="426" t="s">
        <v>945</v>
      </c>
      <c r="D29" s="168">
        <v>1</v>
      </c>
      <c r="E29" s="168">
        <v>30</v>
      </c>
      <c r="F29" s="168">
        <v>0</v>
      </c>
      <c r="G29" s="666">
        <f t="shared" si="0"/>
        <v>31</v>
      </c>
      <c r="H29" s="671"/>
    </row>
    <row r="30" spans="1:8" x14ac:dyDescent="0.2">
      <c r="B30" s="147"/>
      <c r="C30" s="146" t="s">
        <v>946</v>
      </c>
      <c r="D30" s="168">
        <v>3</v>
      </c>
      <c r="E30" s="168">
        <v>42</v>
      </c>
      <c r="F30" s="168">
        <v>43</v>
      </c>
      <c r="G30" s="666">
        <f t="shared" si="0"/>
        <v>88</v>
      </c>
      <c r="H30" s="222"/>
    </row>
    <row r="31" spans="1:8" x14ac:dyDescent="0.2">
      <c r="B31" s="147"/>
      <c r="C31" s="426" t="s">
        <v>18</v>
      </c>
      <c r="D31" s="168">
        <f>SUM(D24:D30)</f>
        <v>14</v>
      </c>
      <c r="E31" s="168">
        <f t="shared" ref="E31:G31" si="1">SUM(E24:E30)</f>
        <v>83</v>
      </c>
      <c r="F31" s="168">
        <f t="shared" si="1"/>
        <v>47</v>
      </c>
      <c r="G31" s="168">
        <f t="shared" si="1"/>
        <v>144</v>
      </c>
      <c r="H31" s="222"/>
    </row>
    <row r="32" spans="1:8" ht="12.75" customHeight="1" x14ac:dyDescent="0.2">
      <c r="D32" s="716"/>
      <c r="E32" s="716"/>
      <c r="F32" s="716"/>
      <c r="G32" s="716"/>
    </row>
    <row r="33" spans="2:9" ht="12.75" customHeight="1" x14ac:dyDescent="0.2">
      <c r="D33" s="229"/>
      <c r="E33" s="229"/>
      <c r="F33" s="229"/>
      <c r="G33" s="229"/>
    </row>
    <row r="34" spans="2:9" ht="12.75" customHeight="1" x14ac:dyDescent="0.2">
      <c r="D34" s="229"/>
      <c r="E34" s="229"/>
      <c r="F34" s="229"/>
      <c r="G34" s="229"/>
    </row>
    <row r="35" spans="2:9" ht="12.75" customHeight="1" x14ac:dyDescent="0.2">
      <c r="B35" s="214" t="s">
        <v>12</v>
      </c>
      <c r="E35" s="953" t="s">
        <v>1034</v>
      </c>
      <c r="F35" s="953"/>
      <c r="G35" s="953"/>
      <c r="H35" s="953"/>
      <c r="I35" s="953"/>
    </row>
    <row r="36" spans="2:9" x14ac:dyDescent="0.2">
      <c r="E36" s="953"/>
      <c r="F36" s="953"/>
      <c r="G36" s="953"/>
      <c r="H36" s="953"/>
      <c r="I36" s="953"/>
    </row>
    <row r="37" spans="2:9" ht="23.25" customHeight="1" x14ac:dyDescent="0.2">
      <c r="E37" s="953"/>
      <c r="F37" s="953"/>
      <c r="G37" s="953"/>
      <c r="H37" s="953"/>
      <c r="I37" s="953"/>
    </row>
  </sheetData>
  <mergeCells count="12">
    <mergeCell ref="E35:I37"/>
    <mergeCell ref="H11:H12"/>
    <mergeCell ref="C14:H14"/>
    <mergeCell ref="C23:H23"/>
    <mergeCell ref="A2:H2"/>
    <mergeCell ref="A3:H3"/>
    <mergeCell ref="A5:H5"/>
    <mergeCell ref="A7:B7"/>
    <mergeCell ref="G10:H10"/>
    <mergeCell ref="B11:B12"/>
    <mergeCell ref="C11:C12"/>
    <mergeCell ref="D11:G11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opLeftCell="A10" zoomScaleSheetLayoutView="100" workbookViewId="0">
      <selection activeCell="F18" sqref="F18"/>
    </sheetView>
  </sheetViews>
  <sheetFormatPr defaultRowHeight="12.75" x14ac:dyDescent="0.2"/>
  <cols>
    <col min="1" max="1" width="8.28515625" customWidth="1"/>
    <col min="2" max="2" width="15.5703125" customWidth="1"/>
    <col min="3" max="3" width="14.7109375" customWidth="1"/>
    <col min="4" max="4" width="21" customWidth="1"/>
    <col min="5" max="5" width="21.140625" customWidth="1"/>
    <col min="6" max="6" width="20.7109375" customWidth="1"/>
    <col min="7" max="7" width="23.5703125" customWidth="1"/>
    <col min="8" max="8" width="17.42578125" customWidth="1"/>
  </cols>
  <sheetData>
    <row r="1" spans="1:8" ht="18" x14ac:dyDescent="0.35">
      <c r="A1" s="1030" t="s">
        <v>0</v>
      </c>
      <c r="B1" s="1030"/>
      <c r="C1" s="1030"/>
      <c r="D1" s="1030"/>
      <c r="E1" s="1030"/>
      <c r="F1" s="1030"/>
      <c r="H1" s="206" t="s">
        <v>644</v>
      </c>
    </row>
    <row r="2" spans="1:8" ht="21" x14ac:dyDescent="0.35">
      <c r="A2" s="1031" t="s">
        <v>747</v>
      </c>
      <c r="B2" s="1031"/>
      <c r="C2" s="1031"/>
      <c r="D2" s="1031"/>
      <c r="E2" s="1031"/>
      <c r="F2" s="1031"/>
      <c r="G2" s="1031"/>
    </row>
    <row r="3" spans="1:8" ht="15" x14ac:dyDescent="0.3">
      <c r="A3" s="208"/>
      <c r="B3" s="208"/>
    </row>
    <row r="4" spans="1:8" ht="18" customHeight="1" x14ac:dyDescent="0.35">
      <c r="A4" s="1032" t="s">
        <v>645</v>
      </c>
      <c r="B4" s="1032"/>
      <c r="C4" s="1032"/>
      <c r="D4" s="1032"/>
      <c r="E4" s="1032"/>
      <c r="F4" s="1032"/>
      <c r="G4" s="1032"/>
    </row>
    <row r="5" spans="1:8" ht="15" x14ac:dyDescent="0.3">
      <c r="A5" s="209" t="s">
        <v>252</v>
      </c>
      <c r="B5" s="209"/>
    </row>
    <row r="6" spans="1:8" ht="15" x14ac:dyDescent="0.3">
      <c r="A6" s="209"/>
      <c r="B6" s="209"/>
      <c r="F6" s="1033" t="s">
        <v>835</v>
      </c>
      <c r="G6" s="1033"/>
      <c r="H6" s="1033"/>
    </row>
    <row r="7" spans="1:8" ht="59.25" customHeight="1" x14ac:dyDescent="0.2">
      <c r="A7" s="210" t="s">
        <v>2</v>
      </c>
      <c r="B7" s="308" t="s">
        <v>3</v>
      </c>
      <c r="C7" s="310" t="s">
        <v>646</v>
      </c>
      <c r="D7" s="310" t="s">
        <v>647</v>
      </c>
      <c r="E7" s="310" t="s">
        <v>648</v>
      </c>
      <c r="F7" s="310" t="s">
        <v>649</v>
      </c>
      <c r="G7" s="339" t="s">
        <v>749</v>
      </c>
      <c r="H7" s="295" t="s">
        <v>722</v>
      </c>
    </row>
    <row r="8" spans="1:8" s="206" customFormat="1" ht="15" x14ac:dyDescent="0.25">
      <c r="A8" s="212" t="s">
        <v>259</v>
      </c>
      <c r="B8" s="212" t="s">
        <v>260</v>
      </c>
      <c r="C8" s="212" t="s">
        <v>261</v>
      </c>
      <c r="D8" s="212" t="s">
        <v>262</v>
      </c>
      <c r="E8" s="212" t="s">
        <v>263</v>
      </c>
      <c r="F8" s="212" t="s">
        <v>264</v>
      </c>
      <c r="G8" s="340" t="s">
        <v>265</v>
      </c>
      <c r="H8" s="245">
        <v>8</v>
      </c>
    </row>
    <row r="9" spans="1:8" s="206" customFormat="1" ht="16.5" x14ac:dyDescent="0.25">
      <c r="A9" s="298">
        <v>1</v>
      </c>
      <c r="B9" s="430" t="s">
        <v>903</v>
      </c>
      <c r="C9" s="516">
        <v>772</v>
      </c>
      <c r="D9" s="516">
        <v>391</v>
      </c>
      <c r="E9" s="516">
        <v>17</v>
      </c>
      <c r="F9" s="516">
        <v>0</v>
      </c>
      <c r="G9" s="516">
        <f>D9-E9-F9</f>
        <v>374</v>
      </c>
      <c r="H9" s="245"/>
    </row>
    <row r="10" spans="1:8" s="206" customFormat="1" ht="16.5" x14ac:dyDescent="0.25">
      <c r="A10" s="298">
        <v>2</v>
      </c>
      <c r="B10" s="430" t="s">
        <v>904</v>
      </c>
      <c r="C10" s="516">
        <v>750</v>
      </c>
      <c r="D10" s="516">
        <v>512</v>
      </c>
      <c r="E10" s="516">
        <v>323</v>
      </c>
      <c r="F10" s="516">
        <v>10</v>
      </c>
      <c r="G10" s="516">
        <f t="shared" ref="G10:G30" si="0">D10-E10-F10</f>
        <v>179</v>
      </c>
      <c r="H10" s="245"/>
    </row>
    <row r="11" spans="1:8" s="206" customFormat="1" ht="16.5" x14ac:dyDescent="0.25">
      <c r="A11" s="298">
        <v>3</v>
      </c>
      <c r="B11" s="430" t="s">
        <v>905</v>
      </c>
      <c r="C11" s="565">
        <v>369</v>
      </c>
      <c r="D11" s="565">
        <v>369</v>
      </c>
      <c r="E11" s="565">
        <v>50</v>
      </c>
      <c r="F11" s="565">
        <v>319</v>
      </c>
      <c r="G11" s="516">
        <f t="shared" si="0"/>
        <v>0</v>
      </c>
      <c r="H11" s="245"/>
    </row>
    <row r="12" spans="1:8" s="206" customFormat="1" ht="16.5" x14ac:dyDescent="0.25">
      <c r="A12" s="298">
        <v>4</v>
      </c>
      <c r="B12" s="430" t="s">
        <v>906</v>
      </c>
      <c r="C12" s="639">
        <v>410</v>
      </c>
      <c r="D12" s="212">
        <v>379</v>
      </c>
      <c r="E12" s="212">
        <v>280</v>
      </c>
      <c r="F12" s="212">
        <f>379-280</f>
        <v>99</v>
      </c>
      <c r="G12" s="516">
        <f t="shared" si="0"/>
        <v>0</v>
      </c>
      <c r="H12" s="245"/>
    </row>
    <row r="13" spans="1:8" s="206" customFormat="1" ht="16.5" x14ac:dyDescent="0.25">
      <c r="A13" s="298">
        <v>5</v>
      </c>
      <c r="B13" s="430" t="s">
        <v>907</v>
      </c>
      <c r="C13" s="515">
        <v>617</v>
      </c>
      <c r="D13" s="516">
        <v>440</v>
      </c>
      <c r="E13" s="516">
        <v>280</v>
      </c>
      <c r="F13" s="516">
        <v>35</v>
      </c>
      <c r="G13" s="516">
        <f t="shared" si="0"/>
        <v>125</v>
      </c>
      <c r="H13" s="245"/>
    </row>
    <row r="14" spans="1:8" s="206" customFormat="1" ht="16.5" x14ac:dyDescent="0.25">
      <c r="A14" s="298">
        <v>6</v>
      </c>
      <c r="B14" s="430" t="s">
        <v>908</v>
      </c>
      <c r="C14" s="639">
        <v>598</v>
      </c>
      <c r="D14" s="639">
        <v>455</v>
      </c>
      <c r="E14" s="639">
        <v>21</v>
      </c>
      <c r="F14" s="639">
        <v>20</v>
      </c>
      <c r="G14" s="516">
        <f t="shared" si="0"/>
        <v>414</v>
      </c>
      <c r="H14" s="245"/>
    </row>
    <row r="15" spans="1:8" s="206" customFormat="1" ht="16.5" x14ac:dyDescent="0.25">
      <c r="A15" s="298">
        <v>7</v>
      </c>
      <c r="B15" s="430" t="s">
        <v>909</v>
      </c>
      <c r="C15" s="516">
        <v>868</v>
      </c>
      <c r="D15" s="516">
        <v>117</v>
      </c>
      <c r="E15" s="516">
        <v>38</v>
      </c>
      <c r="F15" s="516">
        <v>79</v>
      </c>
      <c r="G15" s="516">
        <f t="shared" si="0"/>
        <v>0</v>
      </c>
      <c r="H15" s="245"/>
    </row>
    <row r="16" spans="1:8" s="206" customFormat="1" ht="16.5" x14ac:dyDescent="0.25">
      <c r="A16" s="298">
        <v>8</v>
      </c>
      <c r="B16" s="431" t="s">
        <v>910</v>
      </c>
      <c r="C16" s="516">
        <v>525</v>
      </c>
      <c r="D16" s="516">
        <v>350</v>
      </c>
      <c r="E16" s="516">
        <v>61</v>
      </c>
      <c r="F16" s="516">
        <v>0</v>
      </c>
      <c r="G16" s="516">
        <f t="shared" si="0"/>
        <v>289</v>
      </c>
      <c r="H16" s="245"/>
    </row>
    <row r="17" spans="1:8" ht="16.5" x14ac:dyDescent="0.25">
      <c r="A17" s="298">
        <v>9</v>
      </c>
      <c r="B17" s="432" t="s">
        <v>911</v>
      </c>
      <c r="C17" s="575">
        <v>741</v>
      </c>
      <c r="D17" s="516">
        <v>500</v>
      </c>
      <c r="E17" s="516">
        <v>395</v>
      </c>
      <c r="F17" s="576">
        <v>20</v>
      </c>
      <c r="G17" s="516">
        <f t="shared" si="0"/>
        <v>85</v>
      </c>
      <c r="H17" s="9"/>
    </row>
    <row r="18" spans="1:8" ht="16.5" x14ac:dyDescent="0.25">
      <c r="A18" s="298">
        <v>10</v>
      </c>
      <c r="B18" s="433" t="s">
        <v>912</v>
      </c>
      <c r="C18" s="516">
        <v>595</v>
      </c>
      <c r="D18" s="516">
        <v>49</v>
      </c>
      <c r="E18" s="516">
        <v>31</v>
      </c>
      <c r="F18" s="516">
        <v>18</v>
      </c>
      <c r="G18" s="516">
        <f t="shared" si="0"/>
        <v>0</v>
      </c>
      <c r="H18" s="9"/>
    </row>
    <row r="19" spans="1:8" ht="16.5" x14ac:dyDescent="0.25">
      <c r="A19" s="298">
        <v>11</v>
      </c>
      <c r="B19" s="433" t="s">
        <v>913</v>
      </c>
      <c r="C19" s="516">
        <v>778</v>
      </c>
      <c r="D19" s="516">
        <v>57</v>
      </c>
      <c r="E19" s="516">
        <v>57</v>
      </c>
      <c r="F19" s="516">
        <v>0</v>
      </c>
      <c r="G19" s="516">
        <f t="shared" si="0"/>
        <v>0</v>
      </c>
      <c r="H19" s="9"/>
    </row>
    <row r="20" spans="1:8" ht="16.5" x14ac:dyDescent="0.25">
      <c r="A20" s="298">
        <v>12</v>
      </c>
      <c r="B20" s="433" t="s">
        <v>914</v>
      </c>
      <c r="C20" s="566">
        <v>791</v>
      </c>
      <c r="D20" s="567">
        <v>98</v>
      </c>
      <c r="E20" s="567">
        <v>62</v>
      </c>
      <c r="F20" s="567">
        <v>0</v>
      </c>
      <c r="G20" s="516">
        <v>0</v>
      </c>
      <c r="H20" s="9"/>
    </row>
    <row r="21" spans="1:8" ht="16.5" x14ac:dyDescent="0.25">
      <c r="A21" s="298">
        <v>13</v>
      </c>
      <c r="B21" s="433" t="s">
        <v>915</v>
      </c>
      <c r="C21" s="515">
        <v>749</v>
      </c>
      <c r="D21" s="515">
        <v>189</v>
      </c>
      <c r="E21" s="515">
        <v>6</v>
      </c>
      <c r="F21" s="515">
        <v>0</v>
      </c>
      <c r="G21" s="516">
        <f t="shared" si="0"/>
        <v>183</v>
      </c>
      <c r="H21" s="9"/>
    </row>
    <row r="22" spans="1:8" ht="16.5" x14ac:dyDescent="0.25">
      <c r="A22" s="298">
        <v>14</v>
      </c>
      <c r="B22" s="434" t="s">
        <v>916</v>
      </c>
      <c r="C22" s="516">
        <v>835</v>
      </c>
      <c r="D22" s="516">
        <v>375</v>
      </c>
      <c r="E22" s="516">
        <v>14</v>
      </c>
      <c r="F22" s="516">
        <v>6</v>
      </c>
      <c r="G22" s="516">
        <f t="shared" si="0"/>
        <v>355</v>
      </c>
      <c r="H22" s="9"/>
    </row>
    <row r="23" spans="1:8" ht="16.5" x14ac:dyDescent="0.25">
      <c r="A23" s="298">
        <v>15</v>
      </c>
      <c r="B23" s="434" t="s">
        <v>917</v>
      </c>
      <c r="C23" s="516">
        <v>612</v>
      </c>
      <c r="D23" s="516">
        <v>531</v>
      </c>
      <c r="E23" s="516">
        <v>18</v>
      </c>
      <c r="F23" s="516">
        <v>3</v>
      </c>
      <c r="G23" s="516">
        <f t="shared" si="0"/>
        <v>510</v>
      </c>
      <c r="H23" s="9"/>
    </row>
    <row r="24" spans="1:8" ht="16.5" x14ac:dyDescent="0.25">
      <c r="A24" s="298">
        <v>16</v>
      </c>
      <c r="B24" s="434" t="s">
        <v>918</v>
      </c>
      <c r="C24" s="516">
        <v>418</v>
      </c>
      <c r="D24" s="577">
        <v>150</v>
      </c>
      <c r="E24" s="516">
        <v>72</v>
      </c>
      <c r="F24" s="516">
        <v>0</v>
      </c>
      <c r="G24" s="516">
        <f t="shared" si="0"/>
        <v>78</v>
      </c>
      <c r="H24" s="9"/>
    </row>
    <row r="25" spans="1:8" ht="16.5" x14ac:dyDescent="0.25">
      <c r="A25" s="298">
        <v>17</v>
      </c>
      <c r="B25" s="434" t="s">
        <v>919</v>
      </c>
      <c r="C25" s="516">
        <v>422</v>
      </c>
      <c r="D25" s="516">
        <v>210</v>
      </c>
      <c r="E25" s="516">
        <v>30</v>
      </c>
      <c r="F25" s="516">
        <v>25</v>
      </c>
      <c r="G25" s="516">
        <f t="shared" si="0"/>
        <v>155</v>
      </c>
      <c r="H25" s="9"/>
    </row>
    <row r="26" spans="1:8" ht="16.5" x14ac:dyDescent="0.25">
      <c r="A26" s="298">
        <v>18</v>
      </c>
      <c r="B26" s="434" t="s">
        <v>920</v>
      </c>
      <c r="C26" s="516">
        <v>645</v>
      </c>
      <c r="D26" s="516">
        <f>C26</f>
        <v>645</v>
      </c>
      <c r="E26" s="516">
        <v>480</v>
      </c>
      <c r="F26" s="516">
        <f>D26-E26</f>
        <v>165</v>
      </c>
      <c r="G26" s="516">
        <f t="shared" si="0"/>
        <v>0</v>
      </c>
      <c r="H26" s="9"/>
    </row>
    <row r="27" spans="1:8" ht="16.5" x14ac:dyDescent="0.25">
      <c r="A27" s="298">
        <v>19</v>
      </c>
      <c r="B27" s="434" t="s">
        <v>921</v>
      </c>
      <c r="C27" s="568">
        <v>411</v>
      </c>
      <c r="D27" s="568">
        <v>411</v>
      </c>
      <c r="E27" s="568">
        <v>155</v>
      </c>
      <c r="F27" s="568">
        <v>0</v>
      </c>
      <c r="G27" s="516">
        <f t="shared" si="0"/>
        <v>256</v>
      </c>
      <c r="H27" s="9"/>
    </row>
    <row r="28" spans="1:8" ht="16.5" x14ac:dyDescent="0.25">
      <c r="A28" s="298">
        <v>20</v>
      </c>
      <c r="B28" s="434" t="s">
        <v>922</v>
      </c>
      <c r="C28" s="569">
        <v>832</v>
      </c>
      <c r="D28" s="569">
        <v>500</v>
      </c>
      <c r="E28" s="569">
        <v>25</v>
      </c>
      <c r="F28" s="569">
        <v>100</v>
      </c>
      <c r="G28" s="516">
        <f t="shared" si="0"/>
        <v>375</v>
      </c>
      <c r="H28" s="9"/>
    </row>
    <row r="29" spans="1:8" ht="16.5" x14ac:dyDescent="0.25">
      <c r="A29" s="298">
        <v>21</v>
      </c>
      <c r="B29" s="506" t="s">
        <v>923</v>
      </c>
      <c r="C29" s="515">
        <v>713</v>
      </c>
      <c r="D29" s="515">
        <v>159</v>
      </c>
      <c r="E29" s="515">
        <v>114</v>
      </c>
      <c r="F29" s="515">
        <v>45</v>
      </c>
      <c r="G29" s="516">
        <f t="shared" si="0"/>
        <v>0</v>
      </c>
      <c r="H29" s="9"/>
    </row>
    <row r="30" spans="1:8" ht="16.5" x14ac:dyDescent="0.25">
      <c r="A30" s="298">
        <v>22</v>
      </c>
      <c r="B30" s="434" t="s">
        <v>924</v>
      </c>
      <c r="C30" s="515">
        <v>946</v>
      </c>
      <c r="D30" s="515">
        <v>250</v>
      </c>
      <c r="E30" s="515">
        <v>25</v>
      </c>
      <c r="F30" s="515">
        <v>0</v>
      </c>
      <c r="G30" s="516">
        <f t="shared" si="0"/>
        <v>225</v>
      </c>
      <c r="H30" s="9"/>
    </row>
    <row r="31" spans="1:8" x14ac:dyDescent="0.2">
      <c r="A31" s="28" t="s">
        <v>18</v>
      </c>
      <c r="B31" s="9"/>
      <c r="C31" s="8">
        <f>SUM(C9:C30)</f>
        <v>14397</v>
      </c>
      <c r="D31" s="8">
        <f t="shared" ref="D31:G31" si="1">SUM(D9:D30)</f>
        <v>7137</v>
      </c>
      <c r="E31" s="8">
        <f t="shared" si="1"/>
        <v>2554</v>
      </c>
      <c r="F31" s="8">
        <f t="shared" si="1"/>
        <v>944</v>
      </c>
      <c r="G31" s="8">
        <f t="shared" si="1"/>
        <v>3603</v>
      </c>
      <c r="H31" s="9"/>
    </row>
    <row r="32" spans="1:8" x14ac:dyDescent="0.2">
      <c r="A32" s="213"/>
    </row>
    <row r="34" spans="1:13" x14ac:dyDescent="0.2">
      <c r="E34" s="890">
        <f>E31/C31</f>
        <v>0.17739806904216157</v>
      </c>
    </row>
    <row r="35" spans="1:13" ht="15" customHeight="1" x14ac:dyDescent="0.2">
      <c r="A35" s="311"/>
      <c r="B35" s="311"/>
      <c r="C35" s="311"/>
      <c r="D35" s="311"/>
      <c r="E35" s="311"/>
      <c r="F35" s="953" t="s">
        <v>1034</v>
      </c>
      <c r="G35" s="953"/>
      <c r="H35" s="953"/>
      <c r="I35" s="953"/>
      <c r="J35" s="953"/>
    </row>
    <row r="36" spans="1:13" ht="15" customHeight="1" x14ac:dyDescent="0.2">
      <c r="A36" s="311"/>
      <c r="B36" s="311"/>
      <c r="C36" s="311"/>
      <c r="D36" s="311"/>
      <c r="E36" s="311"/>
      <c r="F36" s="953"/>
      <c r="G36" s="953"/>
      <c r="H36" s="953"/>
      <c r="I36" s="953"/>
      <c r="J36" s="953"/>
    </row>
    <row r="37" spans="1:13" ht="20.25" customHeight="1" x14ac:dyDescent="0.2">
      <c r="A37" s="311"/>
      <c r="B37" s="311"/>
      <c r="C37" s="311"/>
      <c r="D37" s="311"/>
      <c r="E37" s="311"/>
      <c r="F37" s="953"/>
      <c r="G37" s="953"/>
      <c r="H37" s="953"/>
      <c r="I37" s="953"/>
      <c r="J37" s="953"/>
    </row>
    <row r="38" spans="1:13" x14ac:dyDescent="0.2">
      <c r="A38" s="311"/>
      <c r="C38" s="311"/>
      <c r="D38" s="311"/>
      <c r="E38" s="311"/>
      <c r="F38" s="313"/>
      <c r="G38" s="313"/>
      <c r="H38" s="311"/>
      <c r="I38" s="311"/>
    </row>
    <row r="39" spans="1:13" x14ac:dyDescent="0.2">
      <c r="A39" s="311"/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</row>
  </sheetData>
  <mergeCells count="5">
    <mergeCell ref="A1:F1"/>
    <mergeCell ref="A2:G2"/>
    <mergeCell ref="A4:G4"/>
    <mergeCell ref="F6:H6"/>
    <mergeCell ref="F35:J37"/>
  </mergeCells>
  <printOptions horizontalCentered="1"/>
  <pageMargins left="0.70866141732283472" right="0.70866141732283472" top="0.23622047244094491" bottom="0" header="0.31496062992125984" footer="0.31496062992125984"/>
  <pageSetup paperSize="9" scale="8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opLeftCell="A22" zoomScaleSheetLayoutView="100" workbookViewId="0">
      <selection activeCell="G10" sqref="G10"/>
    </sheetView>
  </sheetViews>
  <sheetFormatPr defaultRowHeight="12.75" x14ac:dyDescent="0.2"/>
  <cols>
    <col min="1" max="1" width="8.28515625" customWidth="1"/>
    <col min="2" max="2" width="15.5703125" customWidth="1"/>
    <col min="3" max="3" width="14.7109375" customWidth="1"/>
    <col min="4" max="4" width="21" customWidth="1"/>
    <col min="5" max="5" width="15.7109375" customWidth="1"/>
    <col min="6" max="6" width="16.28515625" customWidth="1"/>
    <col min="7" max="7" width="22" customWidth="1"/>
    <col min="8" max="8" width="17.42578125" customWidth="1"/>
  </cols>
  <sheetData>
    <row r="1" spans="1:8" ht="18" x14ac:dyDescent="0.35">
      <c r="A1" s="1030" t="s">
        <v>0</v>
      </c>
      <c r="B1" s="1030"/>
      <c r="C1" s="1030"/>
      <c r="D1" s="1030"/>
      <c r="E1" s="1030"/>
      <c r="F1" s="1030"/>
      <c r="H1" s="206" t="s">
        <v>723</v>
      </c>
    </row>
    <row r="2" spans="1:8" ht="21" x14ac:dyDescent="0.35">
      <c r="A2" s="1031" t="s">
        <v>747</v>
      </c>
      <c r="B2" s="1031"/>
      <c r="C2" s="1031"/>
      <c r="D2" s="1031"/>
      <c r="E2" s="1031"/>
      <c r="F2" s="1031"/>
      <c r="G2" s="1031"/>
    </row>
    <row r="3" spans="1:8" ht="15" x14ac:dyDescent="0.3">
      <c r="A3" s="208"/>
      <c r="B3" s="208"/>
    </row>
    <row r="4" spans="1:8" ht="18" customHeight="1" x14ac:dyDescent="0.35">
      <c r="A4" s="1032" t="s">
        <v>724</v>
      </c>
      <c r="B4" s="1032"/>
      <c r="C4" s="1032"/>
      <c r="D4" s="1032"/>
      <c r="E4" s="1032"/>
      <c r="F4" s="1032"/>
      <c r="G4" s="1032"/>
    </row>
    <row r="5" spans="1:8" ht="15" x14ac:dyDescent="0.3">
      <c r="A5" s="209" t="s">
        <v>252</v>
      </c>
      <c r="B5" s="209"/>
    </row>
    <row r="6" spans="1:8" ht="15" x14ac:dyDescent="0.3">
      <c r="A6" s="209"/>
      <c r="B6" s="209"/>
      <c r="F6" s="1033" t="s">
        <v>835</v>
      </c>
      <c r="G6" s="1033"/>
      <c r="H6" s="1033"/>
    </row>
    <row r="7" spans="1:8" ht="59.25" customHeight="1" x14ac:dyDescent="0.2">
      <c r="A7" s="308" t="s">
        <v>2</v>
      </c>
      <c r="B7" s="308" t="s">
        <v>3</v>
      </c>
      <c r="C7" s="310" t="s">
        <v>725</v>
      </c>
      <c r="D7" s="310" t="s">
        <v>726</v>
      </c>
      <c r="E7" s="310" t="s">
        <v>727</v>
      </c>
      <c r="F7" s="310" t="s">
        <v>728</v>
      </c>
      <c r="G7" s="339" t="s">
        <v>729</v>
      </c>
      <c r="H7" s="295" t="s">
        <v>730</v>
      </c>
    </row>
    <row r="8" spans="1:8" s="206" customFormat="1" ht="15" x14ac:dyDescent="0.25">
      <c r="A8" s="212" t="s">
        <v>259</v>
      </c>
      <c r="B8" s="212" t="s">
        <v>260</v>
      </c>
      <c r="C8" s="212" t="s">
        <v>261</v>
      </c>
      <c r="D8" s="212" t="s">
        <v>262</v>
      </c>
      <c r="E8" s="212" t="s">
        <v>263</v>
      </c>
      <c r="F8" s="212" t="s">
        <v>264</v>
      </c>
      <c r="G8" s="340" t="s">
        <v>265</v>
      </c>
      <c r="H8" s="245">
        <v>8</v>
      </c>
    </row>
    <row r="9" spans="1:8" s="206" customFormat="1" ht="45" x14ac:dyDescent="0.25">
      <c r="A9" s="298">
        <v>1</v>
      </c>
      <c r="B9" s="430" t="s">
        <v>903</v>
      </c>
      <c r="C9" s="580">
        <v>1446</v>
      </c>
      <c r="D9" s="580">
        <v>370</v>
      </c>
      <c r="E9" s="580">
        <v>5</v>
      </c>
      <c r="F9" s="580" t="s">
        <v>959</v>
      </c>
      <c r="G9" s="581" t="s">
        <v>960</v>
      </c>
      <c r="H9" s="582" t="s">
        <v>961</v>
      </c>
    </row>
    <row r="10" spans="1:8" s="206" customFormat="1" ht="30" x14ac:dyDescent="0.25">
      <c r="A10" s="298">
        <v>2</v>
      </c>
      <c r="B10" s="430" t="s">
        <v>904</v>
      </c>
      <c r="C10" s="580">
        <v>1398</v>
      </c>
      <c r="D10" s="580">
        <v>817</v>
      </c>
      <c r="E10" s="580">
        <v>7</v>
      </c>
      <c r="F10" s="580" t="s">
        <v>994</v>
      </c>
      <c r="G10" s="581" t="s">
        <v>995</v>
      </c>
      <c r="H10" s="583" t="s">
        <v>980</v>
      </c>
    </row>
    <row r="11" spans="1:8" s="206" customFormat="1" ht="15" x14ac:dyDescent="0.25">
      <c r="A11" s="298">
        <v>3</v>
      </c>
      <c r="B11" s="430" t="s">
        <v>905</v>
      </c>
      <c r="C11" s="299">
        <v>617</v>
      </c>
      <c r="D11" s="299">
        <v>0</v>
      </c>
      <c r="E11" s="299">
        <v>0</v>
      </c>
      <c r="F11" s="299">
        <v>0</v>
      </c>
      <c r="G11" s="572">
        <v>0</v>
      </c>
      <c r="H11" s="584">
        <v>0</v>
      </c>
    </row>
    <row r="12" spans="1:8" s="206" customFormat="1" ht="23.25" x14ac:dyDescent="0.25">
      <c r="A12" s="298">
        <v>4</v>
      </c>
      <c r="B12" s="430" t="s">
        <v>906</v>
      </c>
      <c r="C12" s="580">
        <v>1060</v>
      </c>
      <c r="D12" s="1153" t="s">
        <v>996</v>
      </c>
      <c r="E12" s="1154"/>
      <c r="F12" s="1154"/>
      <c r="G12" s="1154"/>
      <c r="H12" s="1155"/>
    </row>
    <row r="13" spans="1:8" s="206" customFormat="1" ht="15" x14ac:dyDescent="0.25">
      <c r="A13" s="298">
        <v>5</v>
      </c>
      <c r="B13" s="430" t="s">
        <v>907</v>
      </c>
      <c r="C13" s="530">
        <v>1478</v>
      </c>
      <c r="D13" s="299">
        <v>0</v>
      </c>
      <c r="E13" s="299">
        <v>0</v>
      </c>
      <c r="F13" s="299">
        <v>0</v>
      </c>
      <c r="G13" s="572">
        <v>0</v>
      </c>
      <c r="H13" s="585">
        <v>0</v>
      </c>
    </row>
    <row r="14" spans="1:8" s="206" customFormat="1" ht="15" x14ac:dyDescent="0.25">
      <c r="A14" s="298">
        <v>6</v>
      </c>
      <c r="B14" s="430" t="s">
        <v>908</v>
      </c>
      <c r="C14" s="299">
        <v>953</v>
      </c>
      <c r="D14" s="299">
        <v>0</v>
      </c>
      <c r="E14" s="299">
        <v>0</v>
      </c>
      <c r="F14" s="299">
        <v>0</v>
      </c>
      <c r="G14" s="572">
        <v>0</v>
      </c>
      <c r="H14" s="584">
        <v>0</v>
      </c>
    </row>
    <row r="15" spans="1:8" s="206" customFormat="1" ht="15" x14ac:dyDescent="0.25">
      <c r="A15" s="298">
        <v>7</v>
      </c>
      <c r="B15" s="430" t="s">
        <v>909</v>
      </c>
      <c r="C15" s="299">
        <v>2072</v>
      </c>
      <c r="D15" s="299"/>
      <c r="E15" s="299"/>
      <c r="F15" s="299"/>
      <c r="G15" s="572"/>
      <c r="H15" s="584"/>
    </row>
    <row r="16" spans="1:8" s="206" customFormat="1" ht="45" x14ac:dyDescent="0.25">
      <c r="A16" s="298">
        <v>8</v>
      </c>
      <c r="B16" s="431" t="s">
        <v>910</v>
      </c>
      <c r="C16" s="580">
        <v>1003</v>
      </c>
      <c r="D16" s="580">
        <v>1003</v>
      </c>
      <c r="E16" s="580">
        <v>5</v>
      </c>
      <c r="F16" s="580" t="s">
        <v>959</v>
      </c>
      <c r="G16" s="581" t="s">
        <v>960</v>
      </c>
      <c r="H16" s="582" t="s">
        <v>961</v>
      </c>
    </row>
    <row r="17" spans="1:8" ht="60" x14ac:dyDescent="0.25">
      <c r="A17" s="298">
        <v>9</v>
      </c>
      <c r="B17" s="432" t="s">
        <v>911</v>
      </c>
      <c r="C17" s="543">
        <v>1720</v>
      </c>
      <c r="D17" s="299">
        <v>1151</v>
      </c>
      <c r="E17" s="299">
        <v>5</v>
      </c>
      <c r="F17" s="573" t="s">
        <v>964</v>
      </c>
      <c r="G17" s="574" t="s">
        <v>965</v>
      </c>
      <c r="H17" s="586" t="s">
        <v>966</v>
      </c>
    </row>
    <row r="18" spans="1:8" ht="15" x14ac:dyDescent="0.25">
      <c r="A18" s="298">
        <v>10</v>
      </c>
      <c r="B18" s="433" t="s">
        <v>912</v>
      </c>
      <c r="C18" s="580">
        <v>1457</v>
      </c>
      <c r="D18" s="580">
        <v>0</v>
      </c>
      <c r="E18" s="580">
        <v>6</v>
      </c>
      <c r="F18" s="587" t="s">
        <v>997</v>
      </c>
      <c r="G18" s="588" t="s">
        <v>997</v>
      </c>
      <c r="H18" s="582" t="s">
        <v>997</v>
      </c>
    </row>
    <row r="19" spans="1:8" ht="15" x14ac:dyDescent="0.25">
      <c r="A19" s="298">
        <v>11</v>
      </c>
      <c r="B19" s="433" t="s">
        <v>913</v>
      </c>
      <c r="C19" s="580">
        <v>1894</v>
      </c>
      <c r="D19" s="580">
        <f>65*6</f>
        <v>390</v>
      </c>
      <c r="E19" s="580">
        <v>3</v>
      </c>
      <c r="F19" s="587" t="s">
        <v>979</v>
      </c>
      <c r="G19" s="588" t="s">
        <v>978</v>
      </c>
      <c r="H19" s="582" t="s">
        <v>980</v>
      </c>
    </row>
    <row r="20" spans="1:8" ht="15" x14ac:dyDescent="0.25">
      <c r="A20" s="298">
        <v>12</v>
      </c>
      <c r="B20" s="433" t="s">
        <v>914</v>
      </c>
      <c r="C20" s="580">
        <v>969</v>
      </c>
      <c r="D20" s="580">
        <v>370</v>
      </c>
      <c r="E20" s="580">
        <v>3</v>
      </c>
      <c r="F20" s="587" t="s">
        <v>979</v>
      </c>
      <c r="G20" s="588" t="s">
        <v>978</v>
      </c>
      <c r="H20" s="582" t="s">
        <v>980</v>
      </c>
    </row>
    <row r="21" spans="1:8" ht="15" x14ac:dyDescent="0.25">
      <c r="A21" s="298">
        <v>13</v>
      </c>
      <c r="B21" s="433" t="s">
        <v>915</v>
      </c>
      <c r="C21" s="532">
        <v>1296</v>
      </c>
      <c r="D21" s="532">
        <v>0</v>
      </c>
      <c r="E21" s="532">
        <v>0</v>
      </c>
      <c r="F21" s="532">
        <v>0</v>
      </c>
      <c r="G21" s="570">
        <v>0</v>
      </c>
      <c r="H21" s="530">
        <v>0</v>
      </c>
    </row>
    <row r="22" spans="1:8" ht="15" x14ac:dyDescent="0.25">
      <c r="A22" s="298">
        <v>14</v>
      </c>
      <c r="B22" s="434" t="s">
        <v>916</v>
      </c>
      <c r="C22" s="532">
        <v>2401</v>
      </c>
      <c r="D22" s="532">
        <v>653</v>
      </c>
      <c r="E22" s="532">
        <v>5</v>
      </c>
      <c r="F22" s="532" t="s">
        <v>979</v>
      </c>
      <c r="G22" s="570"/>
      <c r="H22" s="532" t="s">
        <v>980</v>
      </c>
    </row>
    <row r="23" spans="1:8" ht="15" x14ac:dyDescent="0.25">
      <c r="A23" s="298">
        <v>15</v>
      </c>
      <c r="B23" s="434" t="s">
        <v>917</v>
      </c>
      <c r="C23" s="580">
        <v>1005</v>
      </c>
      <c r="D23" s="580">
        <v>0</v>
      </c>
      <c r="E23" s="580">
        <v>0</v>
      </c>
      <c r="F23" s="580">
        <v>0</v>
      </c>
      <c r="G23" s="581">
        <v>0</v>
      </c>
      <c r="H23" s="582">
        <v>0</v>
      </c>
    </row>
    <row r="24" spans="1:8" ht="15" x14ac:dyDescent="0.25">
      <c r="A24" s="298">
        <v>16</v>
      </c>
      <c r="B24" s="434" t="s">
        <v>918</v>
      </c>
      <c r="C24" s="580">
        <v>935</v>
      </c>
      <c r="D24" s="580">
        <v>253</v>
      </c>
      <c r="E24" s="580">
        <v>8</v>
      </c>
      <c r="F24" s="580"/>
      <c r="G24" s="581"/>
      <c r="H24" s="582" t="s">
        <v>998</v>
      </c>
    </row>
    <row r="25" spans="1:8" ht="30" x14ac:dyDescent="0.25">
      <c r="A25" s="298">
        <v>17</v>
      </c>
      <c r="B25" s="434" t="s">
        <v>919</v>
      </c>
      <c r="C25" s="580">
        <v>1053</v>
      </c>
      <c r="D25" s="580">
        <v>545</v>
      </c>
      <c r="E25" s="580">
        <v>5</v>
      </c>
      <c r="F25" s="589" t="s">
        <v>999</v>
      </c>
      <c r="G25" s="588" t="s">
        <v>1000</v>
      </c>
      <c r="H25" s="590" t="s">
        <v>1001</v>
      </c>
    </row>
    <row r="26" spans="1:8" ht="15" x14ac:dyDescent="0.25">
      <c r="A26" s="298">
        <v>18</v>
      </c>
      <c r="B26" s="434" t="s">
        <v>920</v>
      </c>
      <c r="C26" s="532">
        <v>1210</v>
      </c>
      <c r="D26" s="532">
        <v>0</v>
      </c>
      <c r="E26" s="532">
        <v>0</v>
      </c>
      <c r="F26" s="532">
        <v>0</v>
      </c>
      <c r="G26" s="570">
        <v>0</v>
      </c>
      <c r="H26" s="530"/>
    </row>
    <row r="27" spans="1:8" ht="45" x14ac:dyDescent="0.25">
      <c r="A27" s="298">
        <v>19</v>
      </c>
      <c r="B27" s="434" t="s">
        <v>921</v>
      </c>
      <c r="C27" s="580">
        <v>916</v>
      </c>
      <c r="D27" s="580">
        <v>250</v>
      </c>
      <c r="E27" s="580">
        <v>5</v>
      </c>
      <c r="F27" s="591" t="s">
        <v>987</v>
      </c>
      <c r="G27" s="592" t="s">
        <v>988</v>
      </c>
      <c r="H27" s="582" t="s">
        <v>902</v>
      </c>
    </row>
    <row r="28" spans="1:8" ht="15" x14ac:dyDescent="0.25">
      <c r="A28" s="298">
        <v>20</v>
      </c>
      <c r="B28" s="434" t="s">
        <v>922</v>
      </c>
      <c r="C28" s="578">
        <v>2142</v>
      </c>
      <c r="D28" s="545">
        <v>1861</v>
      </c>
      <c r="E28" s="545">
        <v>7</v>
      </c>
      <c r="F28" s="545" t="s">
        <v>986</v>
      </c>
      <c r="G28" s="579">
        <v>0</v>
      </c>
      <c r="H28" s="578">
        <v>0</v>
      </c>
    </row>
    <row r="29" spans="1:8" ht="15" x14ac:dyDescent="0.25">
      <c r="A29" s="298">
        <v>21</v>
      </c>
      <c r="B29" s="514" t="s">
        <v>923</v>
      </c>
      <c r="C29" s="580">
        <v>1481</v>
      </c>
      <c r="D29" s="580">
        <v>0</v>
      </c>
      <c r="E29" s="580">
        <v>0</v>
      </c>
      <c r="F29" s="587">
        <v>0</v>
      </c>
      <c r="G29" s="581">
        <v>0</v>
      </c>
      <c r="H29" s="582">
        <v>0</v>
      </c>
    </row>
    <row r="30" spans="1:8" ht="15" x14ac:dyDescent="0.25">
      <c r="A30" s="298">
        <v>22</v>
      </c>
      <c r="B30" s="434" t="s">
        <v>924</v>
      </c>
      <c r="C30" s="532">
        <v>1694</v>
      </c>
      <c r="D30" s="532">
        <v>0</v>
      </c>
      <c r="E30" s="532">
        <v>0</v>
      </c>
      <c r="F30" s="532">
        <v>0</v>
      </c>
      <c r="G30" s="570">
        <v>0</v>
      </c>
      <c r="H30" s="530">
        <v>0</v>
      </c>
    </row>
    <row r="31" spans="1:8" x14ac:dyDescent="0.2">
      <c r="A31" s="28" t="s">
        <v>18</v>
      </c>
      <c r="B31" s="9"/>
      <c r="C31" s="9">
        <f>SUM(C9:C30)</f>
        <v>30200</v>
      </c>
      <c r="D31" s="640">
        <f t="shared" ref="D31:H31" si="0">SUM(D9:D30)</f>
        <v>7663</v>
      </c>
      <c r="E31" s="640">
        <f t="shared" si="0"/>
        <v>64</v>
      </c>
      <c r="F31" s="640">
        <f t="shared" si="0"/>
        <v>0</v>
      </c>
      <c r="G31" s="640">
        <f t="shared" si="0"/>
        <v>0</v>
      </c>
      <c r="H31" s="640">
        <f t="shared" si="0"/>
        <v>0</v>
      </c>
    </row>
    <row r="32" spans="1:8" x14ac:dyDescent="0.2">
      <c r="A32" s="213"/>
    </row>
    <row r="35" spans="1:13" ht="15" customHeight="1" x14ac:dyDescent="0.2">
      <c r="A35" s="311"/>
      <c r="B35" s="311"/>
      <c r="C35" s="311"/>
      <c r="D35" s="311"/>
      <c r="E35" s="311"/>
      <c r="F35" s="715"/>
      <c r="G35" s="715"/>
      <c r="H35" s="702"/>
      <c r="I35" s="702"/>
    </row>
    <row r="36" spans="1:13" ht="15" customHeight="1" x14ac:dyDescent="0.2">
      <c r="A36" s="311"/>
      <c r="B36" s="311"/>
      <c r="C36" s="311"/>
      <c r="D36" s="311"/>
      <c r="E36" s="953" t="s">
        <v>1034</v>
      </c>
      <c r="F36" s="953"/>
      <c r="G36" s="953"/>
      <c r="H36" s="953"/>
      <c r="I36" s="953"/>
    </row>
    <row r="37" spans="1:13" ht="15" customHeight="1" x14ac:dyDescent="0.2">
      <c r="A37" s="311"/>
      <c r="B37" s="311"/>
      <c r="C37" s="311"/>
      <c r="D37" s="311"/>
      <c r="E37" s="953"/>
      <c r="F37" s="953"/>
      <c r="G37" s="953"/>
      <c r="H37" s="953"/>
      <c r="I37" s="953"/>
    </row>
    <row r="38" spans="1:13" ht="28.5" customHeight="1" x14ac:dyDescent="0.2">
      <c r="A38" s="311" t="s">
        <v>12</v>
      </c>
      <c r="C38" s="311"/>
      <c r="D38" s="311"/>
      <c r="E38" s="953"/>
      <c r="F38" s="953"/>
      <c r="G38" s="953"/>
      <c r="H38" s="953"/>
      <c r="I38" s="953"/>
    </row>
    <row r="39" spans="1:13" x14ac:dyDescent="0.2">
      <c r="A39" s="311"/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</row>
  </sheetData>
  <mergeCells count="6">
    <mergeCell ref="E36:I38"/>
    <mergeCell ref="A1:F1"/>
    <mergeCell ref="A2:G2"/>
    <mergeCell ref="A4:G4"/>
    <mergeCell ref="F6:H6"/>
    <mergeCell ref="D12:H12"/>
  </mergeCells>
  <printOptions horizontalCentered="1"/>
  <pageMargins left="0.70866141732283472" right="0.70866141732283472" top="0.23622047244094491" bottom="0" header="0.31496062992125984" footer="0.31496062992125984"/>
  <pageSetup paperSize="9" scale="72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opLeftCell="A10" zoomScaleSheetLayoutView="90" workbookViewId="0">
      <selection activeCell="L12" sqref="L12:L19"/>
    </sheetView>
  </sheetViews>
  <sheetFormatPr defaultRowHeight="12.75" x14ac:dyDescent="0.2"/>
  <cols>
    <col min="1" max="1" width="10.28515625" customWidth="1"/>
    <col min="2" max="2" width="12" customWidth="1"/>
    <col min="3" max="3" width="16.28515625" customWidth="1"/>
    <col min="4" max="4" width="15.85546875" customWidth="1"/>
    <col min="5" max="5" width="11.5703125" customWidth="1"/>
    <col min="6" max="6" width="15" customWidth="1"/>
    <col min="7" max="7" width="9.7109375" customWidth="1"/>
    <col min="8" max="8" width="15.140625" customWidth="1"/>
    <col min="9" max="9" width="16.5703125" customWidth="1"/>
    <col min="10" max="10" width="18.28515625" customWidth="1"/>
    <col min="11" max="11" width="14.140625" customWidth="1"/>
  </cols>
  <sheetData>
    <row r="1" spans="1:19" ht="15" x14ac:dyDescent="0.2">
      <c r="D1" s="945"/>
      <c r="E1" s="945"/>
      <c r="H1" s="39"/>
      <c r="I1" s="1043" t="s">
        <v>67</v>
      </c>
      <c r="J1" s="1043"/>
    </row>
    <row r="2" spans="1:19" ht="15" x14ac:dyDescent="0.2">
      <c r="A2" s="1044" t="s">
        <v>0</v>
      </c>
      <c r="B2" s="1044"/>
      <c r="C2" s="1044"/>
      <c r="D2" s="1044"/>
      <c r="E2" s="1044"/>
      <c r="F2" s="1044"/>
      <c r="G2" s="1044"/>
      <c r="H2" s="1044"/>
      <c r="I2" s="1044"/>
      <c r="J2" s="1044"/>
    </row>
    <row r="3" spans="1:19" ht="20.25" x14ac:dyDescent="0.3">
      <c r="A3" s="942" t="s">
        <v>747</v>
      </c>
      <c r="B3" s="942"/>
      <c r="C3" s="942"/>
      <c r="D3" s="942"/>
      <c r="E3" s="942"/>
      <c r="F3" s="942"/>
      <c r="G3" s="942"/>
      <c r="H3" s="942"/>
      <c r="I3" s="942"/>
      <c r="J3" s="942"/>
    </row>
    <row r="4" spans="1:19" ht="10.5" customHeight="1" x14ac:dyDescent="0.2"/>
    <row r="5" spans="1:19" s="16" customFormat="1" ht="24.75" customHeight="1" x14ac:dyDescent="0.25">
      <c r="A5" s="1156" t="s">
        <v>436</v>
      </c>
      <c r="B5" s="1156"/>
      <c r="C5" s="1156"/>
      <c r="D5" s="1156"/>
      <c r="E5" s="1156"/>
      <c r="F5" s="1156"/>
      <c r="G5" s="1156"/>
      <c r="H5" s="1156"/>
      <c r="I5" s="1156"/>
      <c r="J5" s="1156"/>
      <c r="K5" s="1156"/>
    </row>
    <row r="6" spans="1:19" s="16" customFormat="1" ht="15.75" customHeight="1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19" s="16" customFormat="1" x14ac:dyDescent="0.2">
      <c r="A7" s="944" t="s">
        <v>159</v>
      </c>
      <c r="B7" s="944"/>
      <c r="E7" s="1117"/>
      <c r="F7" s="1117"/>
      <c r="G7" s="1117"/>
      <c r="H7" s="1117"/>
      <c r="I7" s="1117" t="s">
        <v>836</v>
      </c>
      <c r="J7" s="1117"/>
      <c r="K7" s="1117"/>
    </row>
    <row r="8" spans="1:19" s="14" customFormat="1" ht="15.75" hidden="1" x14ac:dyDescent="0.25">
      <c r="C8" s="1044" t="s">
        <v>15</v>
      </c>
      <c r="D8" s="1044"/>
      <c r="E8" s="1044"/>
      <c r="F8" s="1044"/>
      <c r="G8" s="1044"/>
      <c r="H8" s="1044"/>
      <c r="I8" s="1044"/>
      <c r="J8" s="1044"/>
    </row>
    <row r="9" spans="1:19" ht="44.25" customHeight="1" x14ac:dyDescent="0.2">
      <c r="A9" s="1041" t="s">
        <v>22</v>
      </c>
      <c r="B9" s="1041" t="s">
        <v>57</v>
      </c>
      <c r="C9" s="911" t="s">
        <v>462</v>
      </c>
      <c r="D9" s="913"/>
      <c r="E9" s="911" t="s">
        <v>37</v>
      </c>
      <c r="F9" s="913"/>
      <c r="G9" s="911" t="s">
        <v>38</v>
      </c>
      <c r="H9" s="913"/>
      <c r="I9" s="933" t="s">
        <v>103</v>
      </c>
      <c r="J9" s="933"/>
      <c r="K9" s="1041" t="s">
        <v>514</v>
      </c>
      <c r="R9" s="9"/>
      <c r="S9" s="13"/>
    </row>
    <row r="10" spans="1:19" s="15" customFormat="1" ht="42.6" customHeight="1" x14ac:dyDescent="0.2">
      <c r="A10" s="1042"/>
      <c r="B10" s="1042"/>
      <c r="C10" s="5" t="s">
        <v>39</v>
      </c>
      <c r="D10" s="5" t="s">
        <v>102</v>
      </c>
      <c r="E10" s="5" t="s">
        <v>39</v>
      </c>
      <c r="F10" s="5" t="s">
        <v>102</v>
      </c>
      <c r="G10" s="5" t="s">
        <v>39</v>
      </c>
      <c r="H10" s="5" t="s">
        <v>102</v>
      </c>
      <c r="I10" s="5" t="s">
        <v>132</v>
      </c>
      <c r="J10" s="5" t="s">
        <v>133</v>
      </c>
      <c r="K10" s="1042"/>
    </row>
    <row r="11" spans="1:19" x14ac:dyDescent="0.2">
      <c r="A11" s="151">
        <v>1</v>
      </c>
      <c r="B11" s="151">
        <v>2</v>
      </c>
      <c r="C11" s="151">
        <v>3</v>
      </c>
      <c r="D11" s="151">
        <v>4</v>
      </c>
      <c r="E11" s="151">
        <v>5</v>
      </c>
      <c r="F11" s="151">
        <v>6</v>
      </c>
      <c r="G11" s="151">
        <v>7</v>
      </c>
      <c r="H11" s="151">
        <v>8</v>
      </c>
      <c r="I11" s="151">
        <v>9</v>
      </c>
      <c r="J11" s="151">
        <v>10</v>
      </c>
      <c r="K11" s="3">
        <v>11</v>
      </c>
    </row>
    <row r="12" spans="1:19" ht="15.75" customHeight="1" x14ac:dyDescent="0.2">
      <c r="A12" s="8">
        <v>1</v>
      </c>
      <c r="B12" s="19" t="s">
        <v>373</v>
      </c>
      <c r="C12" s="9">
        <v>1849</v>
      </c>
      <c r="D12" s="9">
        <v>1849</v>
      </c>
      <c r="E12" s="9">
        <v>1509</v>
      </c>
      <c r="F12" s="9">
        <v>1421.05</v>
      </c>
      <c r="G12" s="9">
        <v>193</v>
      </c>
      <c r="H12" s="9">
        <v>169.75</v>
      </c>
      <c r="I12" s="9">
        <f>C12-E12-G12</f>
        <v>147</v>
      </c>
      <c r="J12" s="9">
        <v>258.2</v>
      </c>
      <c r="K12" s="9">
        <v>0</v>
      </c>
    </row>
    <row r="13" spans="1:19" ht="15.75" customHeight="1" x14ac:dyDescent="0.2">
      <c r="A13" s="8">
        <v>2</v>
      </c>
      <c r="B13" s="19" t="s">
        <v>374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f t="shared" ref="I13:I23" si="0">C13-E13-G13</f>
        <v>0</v>
      </c>
      <c r="J13" s="9">
        <v>0</v>
      </c>
      <c r="K13" s="9">
        <v>0</v>
      </c>
    </row>
    <row r="14" spans="1:19" ht="15.75" customHeight="1" x14ac:dyDescent="0.2">
      <c r="A14" s="8">
        <v>3</v>
      </c>
      <c r="B14" s="19" t="s">
        <v>375</v>
      </c>
      <c r="C14" s="9">
        <v>873</v>
      </c>
      <c r="D14" s="9">
        <v>1215.28</v>
      </c>
      <c r="E14" s="9">
        <v>869</v>
      </c>
      <c r="F14" s="9">
        <v>1138.6600000000001</v>
      </c>
      <c r="G14" s="9">
        <v>4</v>
      </c>
      <c r="H14" s="9">
        <v>7.5</v>
      </c>
      <c r="I14" s="9">
        <f t="shared" si="0"/>
        <v>0</v>
      </c>
      <c r="J14" s="9">
        <v>69.12</v>
      </c>
      <c r="K14" s="9">
        <v>0</v>
      </c>
    </row>
    <row r="15" spans="1:19" ht="15.75" customHeight="1" x14ac:dyDescent="0.2">
      <c r="A15" s="8">
        <v>4</v>
      </c>
      <c r="B15" s="19" t="s">
        <v>376</v>
      </c>
      <c r="C15" s="9">
        <v>4383</v>
      </c>
      <c r="D15" s="9">
        <v>6071.34</v>
      </c>
      <c r="E15" s="9">
        <v>4311</v>
      </c>
      <c r="F15" s="9">
        <v>5738.62</v>
      </c>
      <c r="G15" s="9">
        <v>70</v>
      </c>
      <c r="H15" s="9">
        <v>115.5</v>
      </c>
      <c r="I15" s="9">
        <f t="shared" si="0"/>
        <v>2</v>
      </c>
      <c r="J15" s="9">
        <v>217.22</v>
      </c>
      <c r="K15" s="9">
        <v>0</v>
      </c>
    </row>
    <row r="16" spans="1:19" ht="15.75" customHeight="1" x14ac:dyDescent="0.2">
      <c r="A16" s="8">
        <v>5</v>
      </c>
      <c r="B16" s="19" t="s">
        <v>377</v>
      </c>
      <c r="C16" s="9">
        <v>0</v>
      </c>
      <c r="D16" s="9">
        <v>0</v>
      </c>
      <c r="E16" s="9">
        <v>0</v>
      </c>
      <c r="F16" s="9"/>
      <c r="G16" s="9">
        <v>0</v>
      </c>
      <c r="H16" s="9"/>
      <c r="I16" s="9">
        <f t="shared" si="0"/>
        <v>0</v>
      </c>
      <c r="J16" s="9"/>
      <c r="K16" s="9">
        <v>0</v>
      </c>
    </row>
    <row r="17" spans="1:16" ht="15.75" customHeight="1" x14ac:dyDescent="0.2">
      <c r="A17" s="8">
        <v>6</v>
      </c>
      <c r="B17" s="19" t="s">
        <v>378</v>
      </c>
      <c r="C17" s="9">
        <v>1336</v>
      </c>
      <c r="D17" s="9">
        <v>2192.14</v>
      </c>
      <c r="E17" s="9">
        <v>905</v>
      </c>
      <c r="F17" s="9">
        <v>1613.71</v>
      </c>
      <c r="G17" s="9">
        <v>68</v>
      </c>
      <c r="H17" s="9">
        <v>140.08000000000001</v>
      </c>
      <c r="I17" s="9">
        <v>363</v>
      </c>
      <c r="J17" s="9">
        <v>438.35</v>
      </c>
      <c r="K17" s="9">
        <v>0</v>
      </c>
    </row>
    <row r="18" spans="1:16" ht="15.75" customHeight="1" x14ac:dyDescent="0.2">
      <c r="A18" s="8">
        <v>7</v>
      </c>
      <c r="B18" s="19" t="s">
        <v>379</v>
      </c>
      <c r="C18" s="9">
        <v>3042</v>
      </c>
      <c r="D18" s="9">
        <v>5390.51</v>
      </c>
      <c r="E18" s="9">
        <v>2999</v>
      </c>
      <c r="F18" s="9">
        <v>5178.76</v>
      </c>
      <c r="G18" s="9">
        <v>37</v>
      </c>
      <c r="H18" s="9">
        <v>105.06</v>
      </c>
      <c r="I18" s="9">
        <f t="shared" si="0"/>
        <v>6</v>
      </c>
      <c r="J18" s="9">
        <v>106.69</v>
      </c>
      <c r="K18" s="9">
        <v>0</v>
      </c>
    </row>
    <row r="19" spans="1:16" s="13" customFormat="1" ht="15.75" customHeight="1" x14ac:dyDescent="0.2">
      <c r="A19" s="8">
        <v>8</v>
      </c>
      <c r="B19" s="19" t="s">
        <v>249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f t="shared" si="0"/>
        <v>0</v>
      </c>
      <c r="J19" s="9">
        <v>0</v>
      </c>
      <c r="K19" s="9">
        <v>0</v>
      </c>
      <c r="L19"/>
    </row>
    <row r="20" spans="1:16" s="13" customFormat="1" ht="15.75" customHeight="1" x14ac:dyDescent="0.2">
      <c r="A20" s="8">
        <v>9</v>
      </c>
      <c r="B20" s="19" t="s">
        <v>354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 t="shared" si="0"/>
        <v>0</v>
      </c>
      <c r="J20" s="9">
        <v>0</v>
      </c>
      <c r="K20" s="9">
        <v>0</v>
      </c>
    </row>
    <row r="21" spans="1:16" s="13" customFormat="1" ht="15.75" customHeight="1" x14ac:dyDescent="0.2">
      <c r="A21" s="8">
        <v>10</v>
      </c>
      <c r="B21" s="19" t="s">
        <v>513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f t="shared" si="0"/>
        <v>0</v>
      </c>
      <c r="J21" s="9">
        <v>0</v>
      </c>
      <c r="K21" s="9">
        <v>0</v>
      </c>
    </row>
    <row r="22" spans="1:16" s="13" customFormat="1" ht="15.75" customHeight="1" x14ac:dyDescent="0.2">
      <c r="A22" s="8">
        <v>11</v>
      </c>
      <c r="B22" s="19" t="s">
        <v>474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f t="shared" si="0"/>
        <v>0</v>
      </c>
      <c r="J22" s="9">
        <v>0</v>
      </c>
      <c r="K22" s="9">
        <v>0</v>
      </c>
    </row>
    <row r="23" spans="1:16" s="13" customFormat="1" ht="15.75" customHeight="1" x14ac:dyDescent="0.2">
      <c r="A23" s="8">
        <v>12</v>
      </c>
      <c r="B23" s="19" t="s">
        <v>512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f t="shared" si="0"/>
        <v>0</v>
      </c>
      <c r="J23" s="9">
        <v>0</v>
      </c>
      <c r="K23" s="9">
        <v>0</v>
      </c>
    </row>
    <row r="24" spans="1:16" s="13" customFormat="1" ht="15.75" customHeight="1" x14ac:dyDescent="0.2">
      <c r="A24" s="8">
        <v>13</v>
      </c>
      <c r="B24" s="341" t="s">
        <v>690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/>
      <c r="K24" s="9">
        <v>0</v>
      </c>
    </row>
    <row r="25" spans="1:16" s="13" customFormat="1" ht="15.75" customHeight="1" x14ac:dyDescent="0.2">
      <c r="A25" s="8">
        <v>14</v>
      </c>
      <c r="B25" s="343" t="s">
        <v>852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</row>
    <row r="26" spans="1:16" s="13" customFormat="1" ht="15.75" customHeight="1" x14ac:dyDescent="0.2">
      <c r="A26" s="8"/>
      <c r="B26" s="492" t="s">
        <v>18</v>
      </c>
      <c r="C26" s="9">
        <f>SUM(C12:C25)</f>
        <v>11483</v>
      </c>
      <c r="D26" s="9">
        <f t="shared" ref="D26:K26" si="1">SUM(D12:D25)</f>
        <v>16718.269999999997</v>
      </c>
      <c r="E26" s="9">
        <f t="shared" si="1"/>
        <v>10593</v>
      </c>
      <c r="F26" s="9">
        <f>SUM(F12:F25)</f>
        <v>15090.800000000001</v>
      </c>
      <c r="G26" s="9">
        <f t="shared" si="1"/>
        <v>372</v>
      </c>
      <c r="H26" s="9">
        <f t="shared" si="1"/>
        <v>537.8900000000001</v>
      </c>
      <c r="I26" s="9">
        <f t="shared" si="1"/>
        <v>518</v>
      </c>
      <c r="J26" s="9">
        <f t="shared" si="1"/>
        <v>1089.58</v>
      </c>
      <c r="K26" s="9">
        <f t="shared" si="1"/>
        <v>0</v>
      </c>
    </row>
    <row r="27" spans="1:16" s="13" customFormat="1" ht="15.75" customHeight="1" x14ac:dyDescent="0.2">
      <c r="A27" s="3" t="s">
        <v>18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6" s="13" customFormat="1" x14ac:dyDescent="0.2">
      <c r="A28" s="11"/>
    </row>
    <row r="29" spans="1:16" s="13" customFormat="1" x14ac:dyDescent="0.2">
      <c r="A29" s="11"/>
    </row>
    <row r="30" spans="1:16" s="13" customFormat="1" x14ac:dyDescent="0.2">
      <c r="A30" s="11"/>
    </row>
    <row r="31" spans="1:16" s="16" customFormat="1" ht="13.9" customHeight="1" x14ac:dyDescent="0.2">
      <c r="A31" s="703"/>
      <c r="B31" s="698"/>
      <c r="C31" s="698"/>
      <c r="D31" s="698"/>
      <c r="E31" s="698"/>
      <c r="F31" s="698"/>
      <c r="G31" s="698"/>
      <c r="H31" s="953" t="s">
        <v>1034</v>
      </c>
      <c r="I31" s="953"/>
      <c r="J31" s="953"/>
      <c r="K31" s="953"/>
      <c r="L31" s="953"/>
      <c r="M31" s="82"/>
      <c r="N31" s="82"/>
      <c r="O31" s="82"/>
      <c r="P31" s="82"/>
    </row>
    <row r="32" spans="1:16" s="16" customFormat="1" ht="13.15" customHeight="1" x14ac:dyDescent="0.2">
      <c r="A32" s="698"/>
      <c r="B32" s="698"/>
      <c r="C32" s="698"/>
      <c r="D32" s="698"/>
      <c r="E32" s="698"/>
      <c r="F32" s="698"/>
      <c r="G32" s="698"/>
      <c r="H32" s="953"/>
      <c r="I32" s="953"/>
      <c r="J32" s="953"/>
      <c r="K32" s="953"/>
      <c r="L32" s="953"/>
      <c r="M32" s="82"/>
      <c r="N32" s="82"/>
      <c r="O32" s="82"/>
      <c r="P32" s="82"/>
    </row>
    <row r="33" spans="1:16" s="16" customFormat="1" ht="21" customHeight="1" x14ac:dyDescent="0.2">
      <c r="A33" s="698"/>
      <c r="B33" s="698"/>
      <c r="C33" s="698"/>
      <c r="D33" s="698"/>
      <c r="E33" s="698"/>
      <c r="F33" s="698"/>
      <c r="G33" s="698"/>
      <c r="H33" s="953"/>
      <c r="I33" s="953"/>
      <c r="J33" s="953"/>
      <c r="K33" s="953"/>
      <c r="L33" s="953"/>
      <c r="M33" s="82"/>
      <c r="N33" s="82"/>
      <c r="O33" s="82"/>
      <c r="P33" s="82"/>
    </row>
    <row r="34" spans="1:16" s="16" customFormat="1" x14ac:dyDescent="0.2">
      <c r="A34" s="15"/>
      <c r="B34" s="15"/>
      <c r="C34" s="15"/>
      <c r="D34" s="15"/>
      <c r="E34" s="15"/>
      <c r="F34" s="15"/>
      <c r="G34" s="703"/>
      <c r="H34" s="33"/>
      <c r="I34" s="33"/>
      <c r="J34" s="703"/>
    </row>
    <row r="35" spans="1:16" s="16" customFormat="1" x14ac:dyDescent="0.2">
      <c r="A35" s="15"/>
    </row>
    <row r="36" spans="1:16" x14ac:dyDescent="0.2">
      <c r="A36" s="1035"/>
      <c r="B36" s="1035"/>
      <c r="C36" s="1035"/>
      <c r="D36" s="1035"/>
      <c r="E36" s="1035"/>
      <c r="F36" s="1035"/>
      <c r="G36" s="1035"/>
      <c r="H36" s="1035"/>
      <c r="I36" s="1035"/>
      <c r="J36" s="1035"/>
    </row>
  </sheetData>
  <mergeCells count="18">
    <mergeCell ref="A7:B7"/>
    <mergeCell ref="E7:H7"/>
    <mergeCell ref="I7:K7"/>
    <mergeCell ref="D1:E1"/>
    <mergeCell ref="I1:J1"/>
    <mergeCell ref="A2:J2"/>
    <mergeCell ref="A3:J3"/>
    <mergeCell ref="A5:K5"/>
    <mergeCell ref="A36:J36"/>
    <mergeCell ref="C8:J8"/>
    <mergeCell ref="A9:A10"/>
    <mergeCell ref="B9:B10"/>
    <mergeCell ref="C9:D9"/>
    <mergeCell ref="E9:F9"/>
    <mergeCell ref="G9:H9"/>
    <mergeCell ref="I9:J9"/>
    <mergeCell ref="H31:L33"/>
    <mergeCell ref="K9:K10"/>
  </mergeCells>
  <printOptions horizontalCentered="1"/>
  <pageMargins left="0.70866141732283472" right="0.70866141732283472" top="0.23622047244094491" bottom="0" header="0.31496062992125984" footer="0.31496062992125984"/>
  <pageSetup paperSize="9" scale="86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view="pageBreakPreview" topLeftCell="A28" zoomScale="90" zoomScaleNormal="77" zoomScaleSheetLayoutView="90" workbookViewId="0">
      <selection activeCell="E54" sqref="E54:G54"/>
    </sheetView>
  </sheetViews>
  <sheetFormatPr defaultRowHeight="12.75" x14ac:dyDescent="0.2"/>
  <cols>
    <col min="2" max="2" width="14.5703125" customWidth="1"/>
    <col min="3" max="3" width="16.28515625" customWidth="1"/>
    <col min="4" max="4" width="15.85546875" customWidth="1"/>
    <col min="5" max="5" width="11.5703125" customWidth="1"/>
    <col min="6" max="6" width="15" customWidth="1"/>
    <col min="7" max="7" width="9.7109375" customWidth="1"/>
    <col min="8" max="8" width="15.140625" customWidth="1"/>
    <col min="9" max="9" width="16.5703125" customWidth="1"/>
    <col min="10" max="10" width="18.28515625" customWidth="1"/>
    <col min="11" max="11" width="14.140625" customWidth="1"/>
  </cols>
  <sheetData>
    <row r="1" spans="1:14" ht="15" x14ac:dyDescent="0.2">
      <c r="D1" s="945"/>
      <c r="E1" s="945"/>
      <c r="H1" s="39"/>
      <c r="I1" s="1043" t="s">
        <v>380</v>
      </c>
      <c r="J1" s="1043"/>
    </row>
    <row r="2" spans="1:14" ht="15" x14ac:dyDescent="0.2">
      <c r="A2" s="1044" t="s">
        <v>0</v>
      </c>
      <c r="B2" s="1044"/>
      <c r="C2" s="1044"/>
      <c r="D2" s="1044"/>
      <c r="E2" s="1044"/>
      <c r="F2" s="1044"/>
      <c r="G2" s="1044"/>
      <c r="H2" s="1044"/>
      <c r="I2" s="1044"/>
      <c r="J2" s="1044"/>
    </row>
    <row r="3" spans="1:14" ht="20.25" x14ac:dyDescent="0.3">
      <c r="A3" s="942" t="s">
        <v>750</v>
      </c>
      <c r="B3" s="942"/>
      <c r="C3" s="942"/>
      <c r="D3" s="942"/>
      <c r="E3" s="942"/>
      <c r="F3" s="942"/>
      <c r="G3" s="942"/>
      <c r="H3" s="942"/>
      <c r="I3" s="942"/>
      <c r="J3" s="942"/>
    </row>
    <row r="4" spans="1:14" ht="10.5" customHeight="1" x14ac:dyDescent="0.2"/>
    <row r="5" spans="1:14" s="16" customFormat="1" ht="18.75" customHeight="1" x14ac:dyDescent="0.25">
      <c r="A5" s="1156" t="s">
        <v>437</v>
      </c>
      <c r="B5" s="1156"/>
      <c r="C5" s="1156"/>
      <c r="D5" s="1156"/>
      <c r="E5" s="1156"/>
      <c r="F5" s="1156"/>
      <c r="G5" s="1156"/>
      <c r="H5" s="1156"/>
      <c r="I5" s="1156"/>
      <c r="J5" s="1156"/>
      <c r="K5" s="1156"/>
    </row>
    <row r="6" spans="1:14" s="16" customFormat="1" ht="15.75" customHeight="1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14" s="16" customFormat="1" x14ac:dyDescent="0.2">
      <c r="A7" s="944" t="s">
        <v>159</v>
      </c>
      <c r="B7" s="944"/>
      <c r="E7" s="1117"/>
      <c r="F7" s="1117"/>
      <c r="G7" s="1117"/>
      <c r="H7" s="1117"/>
      <c r="I7" s="1117" t="s">
        <v>1031</v>
      </c>
      <c r="J7" s="1117"/>
      <c r="K7" s="1117"/>
    </row>
    <row r="8" spans="1:14" s="14" customFormat="1" ht="15.75" hidden="1" x14ac:dyDescent="0.25">
      <c r="C8" s="1044" t="s">
        <v>15</v>
      </c>
      <c r="D8" s="1044"/>
      <c r="E8" s="1044"/>
      <c r="F8" s="1044"/>
      <c r="G8" s="1044"/>
      <c r="H8" s="1044"/>
      <c r="I8" s="1044"/>
      <c r="J8" s="1044"/>
    </row>
    <row r="9" spans="1:14" ht="30" customHeight="1" x14ac:dyDescent="0.2">
      <c r="A9" s="1041" t="s">
        <v>22</v>
      </c>
      <c r="B9" s="1041" t="s">
        <v>36</v>
      </c>
      <c r="C9" s="911" t="s">
        <v>866</v>
      </c>
      <c r="D9" s="913"/>
      <c r="E9" s="911" t="s">
        <v>37</v>
      </c>
      <c r="F9" s="913"/>
      <c r="G9" s="911" t="s">
        <v>38</v>
      </c>
      <c r="H9" s="913"/>
      <c r="I9" s="933" t="s">
        <v>103</v>
      </c>
      <c r="J9" s="933"/>
      <c r="K9" s="1041" t="s">
        <v>235</v>
      </c>
      <c r="M9" s="9"/>
      <c r="N9" s="13"/>
    </row>
    <row r="10" spans="1:14" s="15" customFormat="1" ht="42.6" customHeight="1" x14ac:dyDescent="0.2">
      <c r="A10" s="1042"/>
      <c r="B10" s="1042"/>
      <c r="C10" s="5" t="s">
        <v>39</v>
      </c>
      <c r="D10" s="5" t="s">
        <v>102</v>
      </c>
      <c r="E10" s="5" t="s">
        <v>39</v>
      </c>
      <c r="F10" s="5" t="s">
        <v>102</v>
      </c>
      <c r="G10" s="5" t="s">
        <v>39</v>
      </c>
      <c r="H10" s="5" t="s">
        <v>102</v>
      </c>
      <c r="I10" s="5" t="s">
        <v>132</v>
      </c>
      <c r="J10" s="5" t="s">
        <v>133</v>
      </c>
      <c r="K10" s="1042"/>
    </row>
    <row r="11" spans="1:14" x14ac:dyDescent="0.2">
      <c r="A11" s="151">
        <v>1</v>
      </c>
      <c r="B11" s="151">
        <v>2</v>
      </c>
      <c r="C11" s="151">
        <v>3</v>
      </c>
      <c r="D11" s="151">
        <v>4</v>
      </c>
      <c r="E11" s="151">
        <v>5</v>
      </c>
      <c r="F11" s="151">
        <v>6</v>
      </c>
      <c r="G11" s="151">
        <v>7</v>
      </c>
      <c r="H11" s="151">
        <v>8</v>
      </c>
      <c r="I11" s="151">
        <v>9</v>
      </c>
      <c r="J11" s="151">
        <v>10</v>
      </c>
      <c r="K11" s="3">
        <v>11</v>
      </c>
    </row>
    <row r="12" spans="1:14" x14ac:dyDescent="0.2">
      <c r="A12" s="19">
        <v>1</v>
      </c>
      <c r="B12" s="430" t="s">
        <v>903</v>
      </c>
      <c r="C12" s="661">
        <v>511</v>
      </c>
      <c r="D12" s="661">
        <v>796.94</v>
      </c>
      <c r="E12" s="661">
        <v>490</v>
      </c>
      <c r="F12" s="661">
        <v>685.11</v>
      </c>
      <c r="G12" s="661">
        <v>12</v>
      </c>
      <c r="H12" s="661">
        <v>40.35</v>
      </c>
      <c r="I12" s="151">
        <f>C12-E12-G12</f>
        <v>9</v>
      </c>
      <c r="J12" s="151">
        <f>D12-F12-H12</f>
        <v>71.480000000000047</v>
      </c>
      <c r="K12" s="3"/>
    </row>
    <row r="13" spans="1:14" x14ac:dyDescent="0.2">
      <c r="A13" s="19">
        <v>2</v>
      </c>
      <c r="B13" s="430" t="s">
        <v>904</v>
      </c>
      <c r="C13" s="661">
        <v>1593</v>
      </c>
      <c r="D13" s="661">
        <v>2605.9499999999998</v>
      </c>
      <c r="E13" s="661">
        <v>1543</v>
      </c>
      <c r="F13" s="661">
        <v>2459.94</v>
      </c>
      <c r="G13" s="661">
        <v>15</v>
      </c>
      <c r="H13" s="661">
        <v>55</v>
      </c>
      <c r="I13" s="151">
        <f t="shared" ref="I13:I33" si="0">C13-E13-G13</f>
        <v>35</v>
      </c>
      <c r="J13" s="151">
        <f t="shared" ref="J13:J33" si="1">D13-F13-H13</f>
        <v>91.009999999999764</v>
      </c>
      <c r="K13" s="3"/>
    </row>
    <row r="14" spans="1:14" ht="15.75" customHeight="1" x14ac:dyDescent="0.2">
      <c r="A14" s="19">
        <v>3</v>
      </c>
      <c r="B14" s="430" t="s">
        <v>905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151">
        <f t="shared" si="0"/>
        <v>0</v>
      </c>
      <c r="J14" s="151">
        <f t="shared" si="1"/>
        <v>0</v>
      </c>
      <c r="K14" s="3"/>
    </row>
    <row r="15" spans="1:14" x14ac:dyDescent="0.2">
      <c r="A15" s="19">
        <v>4</v>
      </c>
      <c r="B15" s="430" t="s">
        <v>906</v>
      </c>
      <c r="C15" s="661">
        <v>525</v>
      </c>
      <c r="D15" s="661">
        <v>652.9</v>
      </c>
      <c r="E15" s="661">
        <v>312</v>
      </c>
      <c r="F15" s="661">
        <v>421.04</v>
      </c>
      <c r="G15" s="661">
        <v>113</v>
      </c>
      <c r="H15" s="661">
        <v>90.11</v>
      </c>
      <c r="I15" s="151">
        <f t="shared" si="0"/>
        <v>100</v>
      </c>
      <c r="J15" s="151">
        <f t="shared" si="1"/>
        <v>141.74999999999994</v>
      </c>
      <c r="K15" s="3"/>
    </row>
    <row r="16" spans="1:14" x14ac:dyDescent="0.2">
      <c r="A16" s="19">
        <v>5</v>
      </c>
      <c r="B16" s="430" t="s">
        <v>907</v>
      </c>
      <c r="C16" s="661">
        <v>595</v>
      </c>
      <c r="D16" s="661">
        <v>892.46</v>
      </c>
      <c r="E16" s="661">
        <v>588</v>
      </c>
      <c r="F16" s="661">
        <v>865.93</v>
      </c>
      <c r="G16" s="661">
        <v>3</v>
      </c>
      <c r="H16" s="661">
        <v>10.47</v>
      </c>
      <c r="I16" s="151">
        <f t="shared" si="0"/>
        <v>4</v>
      </c>
      <c r="J16" s="151">
        <f t="shared" si="1"/>
        <v>16.060000000000088</v>
      </c>
      <c r="K16" s="3"/>
    </row>
    <row r="17" spans="1:11" x14ac:dyDescent="0.2">
      <c r="A17" s="19">
        <v>6</v>
      </c>
      <c r="B17" s="430" t="s">
        <v>908</v>
      </c>
      <c r="C17" s="661">
        <v>750</v>
      </c>
      <c r="D17" s="661">
        <v>895.16</v>
      </c>
      <c r="E17" s="661">
        <v>524</v>
      </c>
      <c r="F17" s="661">
        <v>604.44000000000005</v>
      </c>
      <c r="G17" s="661">
        <v>95</v>
      </c>
      <c r="H17" s="661">
        <v>70.430000000000007</v>
      </c>
      <c r="I17" s="151">
        <f t="shared" si="0"/>
        <v>131</v>
      </c>
      <c r="J17" s="151">
        <f t="shared" si="1"/>
        <v>220.28999999999991</v>
      </c>
      <c r="K17" s="3"/>
    </row>
    <row r="18" spans="1:11" x14ac:dyDescent="0.2">
      <c r="A18" s="19">
        <v>7</v>
      </c>
      <c r="B18" s="430" t="s">
        <v>909</v>
      </c>
      <c r="C18" s="661">
        <v>825</v>
      </c>
      <c r="D18" s="661">
        <v>1168.92</v>
      </c>
      <c r="E18" s="661">
        <v>809</v>
      </c>
      <c r="F18" s="661">
        <v>1090.74</v>
      </c>
      <c r="G18" s="661">
        <v>2</v>
      </c>
      <c r="H18" s="661">
        <v>20</v>
      </c>
      <c r="I18" s="151">
        <f t="shared" si="0"/>
        <v>14</v>
      </c>
      <c r="J18" s="151">
        <f t="shared" si="1"/>
        <v>58.180000000000064</v>
      </c>
      <c r="K18" s="3"/>
    </row>
    <row r="19" spans="1:11" x14ac:dyDescent="0.2">
      <c r="A19" s="19">
        <v>8</v>
      </c>
      <c r="B19" s="431" t="s">
        <v>910</v>
      </c>
      <c r="C19" s="661">
        <v>480</v>
      </c>
      <c r="D19" s="661">
        <v>719.54</v>
      </c>
      <c r="E19" s="661">
        <v>426</v>
      </c>
      <c r="F19" s="661">
        <v>621.96999999999991</v>
      </c>
      <c r="G19" s="661">
        <v>37</v>
      </c>
      <c r="H19" s="661">
        <v>40.83</v>
      </c>
      <c r="I19" s="151">
        <f t="shared" si="0"/>
        <v>17</v>
      </c>
      <c r="J19" s="151">
        <f t="shared" si="1"/>
        <v>56.740000000000052</v>
      </c>
      <c r="K19" s="9"/>
    </row>
    <row r="20" spans="1:11" ht="14.25" x14ac:dyDescent="0.2">
      <c r="A20" s="19">
        <v>9</v>
      </c>
      <c r="B20" s="432" t="s">
        <v>911</v>
      </c>
      <c r="C20" s="661">
        <v>591</v>
      </c>
      <c r="D20" s="661">
        <v>844.74</v>
      </c>
      <c r="E20" s="661">
        <v>587</v>
      </c>
      <c r="F20" s="661">
        <v>780.65</v>
      </c>
      <c r="G20" s="661">
        <v>0</v>
      </c>
      <c r="H20" s="661">
        <v>20.13</v>
      </c>
      <c r="I20" s="151">
        <f t="shared" si="0"/>
        <v>4</v>
      </c>
      <c r="J20" s="151">
        <f t="shared" si="1"/>
        <v>43.960000000000036</v>
      </c>
      <c r="K20" s="9"/>
    </row>
    <row r="21" spans="1:11" ht="14.25" x14ac:dyDescent="0.2">
      <c r="A21" s="19">
        <v>10</v>
      </c>
      <c r="B21" s="433" t="s">
        <v>912</v>
      </c>
      <c r="C21" s="661">
        <v>610</v>
      </c>
      <c r="D21" s="661">
        <v>884.04</v>
      </c>
      <c r="E21" s="661">
        <v>545</v>
      </c>
      <c r="F21" s="661">
        <v>761.22</v>
      </c>
      <c r="G21" s="661">
        <v>26</v>
      </c>
      <c r="H21" s="661">
        <v>35.04</v>
      </c>
      <c r="I21" s="151">
        <f t="shared" si="0"/>
        <v>39</v>
      </c>
      <c r="J21" s="151">
        <f t="shared" si="1"/>
        <v>87.779999999999944</v>
      </c>
      <c r="K21" s="9"/>
    </row>
    <row r="22" spans="1:11" ht="14.25" x14ac:dyDescent="0.2">
      <c r="A22" s="19">
        <v>11</v>
      </c>
      <c r="B22" s="433" t="s">
        <v>913</v>
      </c>
      <c r="C22" s="661">
        <v>490</v>
      </c>
      <c r="D22" s="661">
        <v>716.88</v>
      </c>
      <c r="E22" s="661">
        <v>476</v>
      </c>
      <c r="F22" s="661">
        <v>678.63</v>
      </c>
      <c r="G22" s="661">
        <v>7</v>
      </c>
      <c r="H22" s="661">
        <v>20.12</v>
      </c>
      <c r="I22" s="151">
        <f t="shared" si="0"/>
        <v>7</v>
      </c>
      <c r="J22" s="151">
        <f t="shared" si="1"/>
        <v>18.13</v>
      </c>
      <c r="K22" s="9"/>
    </row>
    <row r="23" spans="1:11" ht="14.25" x14ac:dyDescent="0.2">
      <c r="A23" s="19">
        <v>12</v>
      </c>
      <c r="B23" s="433" t="s">
        <v>914</v>
      </c>
      <c r="C23" s="661">
        <v>504</v>
      </c>
      <c r="D23" s="661">
        <v>725.12</v>
      </c>
      <c r="E23" s="661">
        <v>504</v>
      </c>
      <c r="F23" s="661">
        <v>710.48</v>
      </c>
      <c r="G23" s="661">
        <v>0</v>
      </c>
      <c r="H23" s="661">
        <v>0</v>
      </c>
      <c r="I23" s="151">
        <f t="shared" si="0"/>
        <v>0</v>
      </c>
      <c r="J23" s="151">
        <f t="shared" si="1"/>
        <v>14.639999999999986</v>
      </c>
      <c r="K23" s="9"/>
    </row>
    <row r="24" spans="1:11" ht="28.5" x14ac:dyDescent="0.2">
      <c r="A24" s="19">
        <v>13</v>
      </c>
      <c r="B24" s="433" t="s">
        <v>915</v>
      </c>
      <c r="C24" s="661">
        <v>370</v>
      </c>
      <c r="D24" s="661">
        <v>486.98</v>
      </c>
      <c r="E24" s="661">
        <v>350</v>
      </c>
      <c r="F24" s="661">
        <v>456.7</v>
      </c>
      <c r="G24" s="661">
        <v>2</v>
      </c>
      <c r="H24" s="661">
        <v>18.2</v>
      </c>
      <c r="I24" s="151">
        <f t="shared" si="0"/>
        <v>18</v>
      </c>
      <c r="J24" s="151">
        <f t="shared" si="1"/>
        <v>12.08000000000003</v>
      </c>
      <c r="K24" s="9"/>
    </row>
    <row r="25" spans="1:11" ht="15" x14ac:dyDescent="0.2">
      <c r="A25" s="19">
        <v>14</v>
      </c>
      <c r="B25" s="434" t="s">
        <v>916</v>
      </c>
      <c r="C25" s="8">
        <v>490</v>
      </c>
      <c r="D25" s="8">
        <v>907.48</v>
      </c>
      <c r="E25" s="8">
        <v>417</v>
      </c>
      <c r="F25" s="8">
        <v>790.35</v>
      </c>
      <c r="G25" s="8">
        <v>37</v>
      </c>
      <c r="H25" s="8">
        <v>40.909999999999997</v>
      </c>
      <c r="I25" s="151">
        <f t="shared" si="0"/>
        <v>36</v>
      </c>
      <c r="J25" s="151">
        <f t="shared" si="1"/>
        <v>76.22</v>
      </c>
      <c r="K25" s="9"/>
    </row>
    <row r="26" spans="1:11" ht="15" x14ac:dyDescent="0.2">
      <c r="A26" s="378">
        <v>15</v>
      </c>
      <c r="B26" s="434" t="s">
        <v>917</v>
      </c>
      <c r="C26" s="8">
        <v>161</v>
      </c>
      <c r="D26" s="8">
        <v>212.56</v>
      </c>
      <c r="E26" s="8">
        <v>114</v>
      </c>
      <c r="F26" s="8">
        <v>195.14</v>
      </c>
      <c r="G26" s="8">
        <v>6</v>
      </c>
      <c r="H26" s="8">
        <v>8</v>
      </c>
      <c r="I26" s="151">
        <f t="shared" si="0"/>
        <v>41</v>
      </c>
      <c r="J26" s="151">
        <f t="shared" si="1"/>
        <v>9.4200000000000159</v>
      </c>
      <c r="K26" s="9"/>
    </row>
    <row r="27" spans="1:11" ht="15" x14ac:dyDescent="0.2">
      <c r="A27" s="378">
        <v>16</v>
      </c>
      <c r="B27" s="434" t="s">
        <v>918</v>
      </c>
      <c r="C27" s="8">
        <v>282</v>
      </c>
      <c r="D27" s="8">
        <v>417.25</v>
      </c>
      <c r="E27" s="8">
        <v>282</v>
      </c>
      <c r="F27" s="8">
        <v>406.71</v>
      </c>
      <c r="G27" s="8">
        <v>0</v>
      </c>
      <c r="H27" s="8">
        <v>0</v>
      </c>
      <c r="I27" s="151">
        <f t="shared" si="0"/>
        <v>0</v>
      </c>
      <c r="J27" s="151">
        <f t="shared" si="1"/>
        <v>10.54000000000002</v>
      </c>
      <c r="K27" s="9"/>
    </row>
    <row r="28" spans="1:11" ht="15" x14ac:dyDescent="0.2">
      <c r="A28" s="378">
        <v>17</v>
      </c>
      <c r="B28" s="434" t="s">
        <v>919</v>
      </c>
      <c r="C28" s="8">
        <v>278</v>
      </c>
      <c r="D28" s="8">
        <v>358.59</v>
      </c>
      <c r="E28" s="8">
        <v>254</v>
      </c>
      <c r="F28" s="8">
        <v>340.45</v>
      </c>
      <c r="G28" s="8">
        <v>1</v>
      </c>
      <c r="H28" s="8">
        <v>12.32</v>
      </c>
      <c r="I28" s="151">
        <f t="shared" si="0"/>
        <v>23</v>
      </c>
      <c r="J28" s="151">
        <f t="shared" si="1"/>
        <v>5.8199999999999861</v>
      </c>
      <c r="K28" s="9"/>
    </row>
    <row r="29" spans="1:11" ht="15" x14ac:dyDescent="0.2">
      <c r="A29" s="378">
        <v>18</v>
      </c>
      <c r="B29" s="434" t="s">
        <v>920</v>
      </c>
      <c r="C29" s="8">
        <v>467</v>
      </c>
      <c r="D29" s="8">
        <v>692.67</v>
      </c>
      <c r="E29" s="8">
        <v>462</v>
      </c>
      <c r="F29" s="8">
        <v>644.29999999999995</v>
      </c>
      <c r="G29" s="8">
        <v>5</v>
      </c>
      <c r="H29" s="8">
        <v>12.32</v>
      </c>
      <c r="I29" s="151">
        <f t="shared" si="0"/>
        <v>0</v>
      </c>
      <c r="J29" s="151">
        <f t="shared" si="1"/>
        <v>36.050000000000004</v>
      </c>
      <c r="K29" s="9"/>
    </row>
    <row r="30" spans="1:11" ht="15" x14ac:dyDescent="0.2">
      <c r="A30" s="378">
        <v>19</v>
      </c>
      <c r="B30" s="434" t="s">
        <v>921</v>
      </c>
      <c r="C30" s="8">
        <v>289</v>
      </c>
      <c r="D30" s="8">
        <v>369.2</v>
      </c>
      <c r="E30" s="8">
        <v>263</v>
      </c>
      <c r="F30" s="8">
        <v>352.97999999999996</v>
      </c>
      <c r="G30" s="8">
        <v>2</v>
      </c>
      <c r="H30" s="8">
        <v>8.66</v>
      </c>
      <c r="I30" s="151">
        <f t="shared" si="0"/>
        <v>24</v>
      </c>
      <c r="J30" s="151">
        <f t="shared" si="1"/>
        <v>7.5600000000000271</v>
      </c>
      <c r="K30" s="9"/>
    </row>
    <row r="31" spans="1:11" ht="15" x14ac:dyDescent="0.2">
      <c r="A31" s="378">
        <v>20</v>
      </c>
      <c r="B31" s="434" t="s">
        <v>922</v>
      </c>
      <c r="C31" s="8">
        <v>617</v>
      </c>
      <c r="D31" s="8">
        <v>887.57</v>
      </c>
      <c r="E31" s="8">
        <v>605</v>
      </c>
      <c r="F31" s="8">
        <v>799.15</v>
      </c>
      <c r="G31" s="8">
        <v>9</v>
      </c>
      <c r="H31" s="8">
        <v>35</v>
      </c>
      <c r="I31" s="151">
        <f t="shared" si="0"/>
        <v>3</v>
      </c>
      <c r="J31" s="151">
        <f t="shared" si="1"/>
        <v>53.420000000000073</v>
      </c>
      <c r="K31" s="9"/>
    </row>
    <row r="32" spans="1:11" s="13" customFormat="1" ht="15" x14ac:dyDescent="0.2">
      <c r="A32" s="378">
        <v>21</v>
      </c>
      <c r="B32" s="434" t="s">
        <v>923</v>
      </c>
      <c r="C32" s="8">
        <v>495</v>
      </c>
      <c r="D32" s="8">
        <v>690.78</v>
      </c>
      <c r="E32" s="8">
        <v>491</v>
      </c>
      <c r="F32" s="8">
        <v>674.99</v>
      </c>
      <c r="G32" s="8">
        <v>0</v>
      </c>
      <c r="H32" s="8">
        <v>0</v>
      </c>
      <c r="I32" s="151">
        <f t="shared" si="0"/>
        <v>4</v>
      </c>
      <c r="J32" s="151">
        <f t="shared" si="1"/>
        <v>15.789999999999964</v>
      </c>
      <c r="K32" s="9"/>
    </row>
    <row r="33" spans="1:12" s="13" customFormat="1" ht="15" x14ac:dyDescent="0.2">
      <c r="A33" s="378">
        <v>22</v>
      </c>
      <c r="B33" s="434" t="s">
        <v>924</v>
      </c>
      <c r="C33" s="8">
        <v>560</v>
      </c>
      <c r="D33" s="8">
        <v>792.54</v>
      </c>
      <c r="E33" s="8">
        <v>551</v>
      </c>
      <c r="F33" s="8">
        <v>787.14</v>
      </c>
      <c r="G33" s="8">
        <v>0</v>
      </c>
      <c r="H33" s="8">
        <v>0</v>
      </c>
      <c r="I33" s="151">
        <f t="shared" si="0"/>
        <v>9</v>
      </c>
      <c r="J33" s="151">
        <f t="shared" si="1"/>
        <v>5.3999999999999773</v>
      </c>
      <c r="K33" s="9"/>
    </row>
    <row r="34" spans="1:12" s="13" customFormat="1" x14ac:dyDescent="0.2">
      <c r="A34" s="3" t="s">
        <v>18</v>
      </c>
      <c r="B34" s="9"/>
      <c r="C34" s="8">
        <f>SUM(C12:C33)</f>
        <v>11483</v>
      </c>
      <c r="D34" s="8">
        <f t="shared" ref="D34:J34" si="2">SUM(D12:D33)</f>
        <v>16718.27</v>
      </c>
      <c r="E34" s="8">
        <f t="shared" si="2"/>
        <v>10593</v>
      </c>
      <c r="F34" s="8">
        <f t="shared" si="2"/>
        <v>15128.059999999998</v>
      </c>
      <c r="G34" s="8">
        <f t="shared" si="2"/>
        <v>372</v>
      </c>
      <c r="H34" s="8">
        <f t="shared" si="2"/>
        <v>537.8900000000001</v>
      </c>
      <c r="I34" s="8">
        <f t="shared" si="2"/>
        <v>518</v>
      </c>
      <c r="J34" s="8">
        <f t="shared" si="2"/>
        <v>1052.3199999999997</v>
      </c>
      <c r="K34" s="9"/>
    </row>
    <row r="35" spans="1:12" s="13" customFormat="1" x14ac:dyDescent="0.2">
      <c r="A35" s="11" t="s">
        <v>40</v>
      </c>
    </row>
    <row r="36" spans="1:12" s="13" customFormat="1" x14ac:dyDescent="0.2">
      <c r="A36" s="11"/>
    </row>
    <row r="37" spans="1:12" s="13" customFormat="1" x14ac:dyDescent="0.2">
      <c r="A37" s="11"/>
    </row>
    <row r="38" spans="1:12" s="13" customFormat="1" x14ac:dyDescent="0.2">
      <c r="A38" s="11"/>
      <c r="H38" s="953" t="s">
        <v>1034</v>
      </c>
      <c r="I38" s="953"/>
      <c r="J38" s="953"/>
      <c r="K38" s="953"/>
      <c r="L38" s="953"/>
    </row>
    <row r="39" spans="1:12" s="16" customFormat="1" ht="13.9" customHeight="1" x14ac:dyDescent="0.2">
      <c r="A39" s="703"/>
      <c r="B39" s="698"/>
      <c r="C39" s="698"/>
      <c r="D39" s="698"/>
      <c r="E39" s="698"/>
      <c r="F39" s="698"/>
      <c r="G39" s="698"/>
      <c r="H39" s="953"/>
      <c r="I39" s="953"/>
      <c r="J39" s="953"/>
      <c r="K39" s="953"/>
      <c r="L39" s="953"/>
    </row>
    <row r="40" spans="1:12" s="16" customFormat="1" ht="24.75" customHeight="1" x14ac:dyDescent="0.2">
      <c r="A40" s="698"/>
      <c r="B40" s="698"/>
      <c r="C40" s="698"/>
      <c r="D40" s="698"/>
      <c r="E40" s="698"/>
      <c r="F40" s="698"/>
      <c r="G40" s="698"/>
      <c r="H40" s="953"/>
      <c r="I40" s="953"/>
      <c r="J40" s="953"/>
      <c r="K40" s="953"/>
      <c r="L40" s="953"/>
    </row>
    <row r="41" spans="1:12" s="16" customFormat="1" ht="13.15" customHeight="1" x14ac:dyDescent="0.2">
      <c r="A41" s="698"/>
      <c r="B41" s="698"/>
      <c r="C41" s="698"/>
      <c r="D41" s="698"/>
      <c r="E41" s="698"/>
      <c r="F41" s="698"/>
      <c r="G41" s="698"/>
      <c r="H41" s="698"/>
      <c r="I41" s="698"/>
      <c r="J41" s="698"/>
      <c r="K41" s="82"/>
    </row>
    <row r="42" spans="1:12" s="16" customFormat="1" x14ac:dyDescent="0.2">
      <c r="A42" s="15"/>
      <c r="B42" s="15"/>
      <c r="C42" s="15"/>
      <c r="D42" s="15"/>
      <c r="E42" s="15"/>
      <c r="F42" s="15"/>
      <c r="G42" s="703"/>
      <c r="H42" s="33"/>
      <c r="I42" s="33"/>
      <c r="J42" s="703"/>
    </row>
    <row r="43" spans="1:12" s="16" customFormat="1" x14ac:dyDescent="0.2">
      <c r="A43" s="15"/>
    </row>
    <row r="44" spans="1:12" x14ac:dyDescent="0.2">
      <c r="A44" s="1035"/>
      <c r="B44" s="1035"/>
      <c r="C44" s="1035"/>
      <c r="D44" s="1035"/>
      <c r="E44" s="1035"/>
      <c r="F44" s="1035"/>
      <c r="G44" s="1035"/>
      <c r="H44" s="1035"/>
      <c r="I44" s="1035"/>
      <c r="J44" s="1035"/>
    </row>
    <row r="51" spans="5:7" ht="13.5" thickBot="1" x14ac:dyDescent="0.25"/>
    <row r="52" spans="5:7" ht="15.75" thickBot="1" x14ac:dyDescent="0.25">
      <c r="E52" s="894">
        <v>18652</v>
      </c>
      <c r="F52" s="895">
        <v>18278</v>
      </c>
      <c r="G52" s="895">
        <v>18278</v>
      </c>
    </row>
    <row r="53" spans="5:7" ht="15.75" thickBot="1" x14ac:dyDescent="0.25">
      <c r="E53" s="896">
        <v>11771</v>
      </c>
      <c r="F53" s="897">
        <v>11968</v>
      </c>
      <c r="G53" s="897">
        <v>11968</v>
      </c>
    </row>
    <row r="54" spans="5:7" x14ac:dyDescent="0.2">
      <c r="E54">
        <f>SUM(E52:E53)</f>
        <v>30423</v>
      </c>
      <c r="F54">
        <f t="shared" ref="F54:G54" si="3">SUM(F52:F53)</f>
        <v>30246</v>
      </c>
      <c r="G54">
        <f t="shared" si="3"/>
        <v>30246</v>
      </c>
    </row>
  </sheetData>
  <mergeCells count="18">
    <mergeCell ref="H38:L40"/>
    <mergeCell ref="A44:J44"/>
    <mergeCell ref="E9:F9"/>
    <mergeCell ref="C9:D9"/>
    <mergeCell ref="K9:K10"/>
    <mergeCell ref="I1:J1"/>
    <mergeCell ref="G9:H9"/>
    <mergeCell ref="I9:J9"/>
    <mergeCell ref="D1:E1"/>
    <mergeCell ref="A9:A10"/>
    <mergeCell ref="A2:J2"/>
    <mergeCell ref="C8:J8"/>
    <mergeCell ref="E7:H7"/>
    <mergeCell ref="A3:J3"/>
    <mergeCell ref="I7:K7"/>
    <mergeCell ref="A7:B7"/>
    <mergeCell ref="A5:K5"/>
    <mergeCell ref="B9:B1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opLeftCell="A16" zoomScaleSheetLayoutView="90" workbookViewId="0">
      <selection activeCell="B21" sqref="B21"/>
    </sheetView>
  </sheetViews>
  <sheetFormatPr defaultRowHeight="12.75" x14ac:dyDescent="0.2"/>
  <cols>
    <col min="2" max="2" width="19" customWidth="1"/>
    <col min="3" max="3" width="15.140625" customWidth="1"/>
    <col min="4" max="4" width="15.85546875" customWidth="1"/>
    <col min="5" max="5" width="9.85546875" customWidth="1"/>
    <col min="6" max="6" width="13.5703125" customWidth="1"/>
    <col min="7" max="7" width="9.7109375" customWidth="1"/>
    <col min="8" max="8" width="10.42578125" customWidth="1"/>
    <col min="9" max="9" width="15.28515625" customWidth="1"/>
    <col min="10" max="10" width="19.28515625" customWidth="1"/>
    <col min="11" max="11" width="15" customWidth="1"/>
  </cols>
  <sheetData>
    <row r="1" spans="1:19" ht="22.9" customHeight="1" x14ac:dyDescent="0.2">
      <c r="D1" s="945"/>
      <c r="E1" s="945"/>
      <c r="H1" s="39"/>
      <c r="J1" s="1043" t="s">
        <v>68</v>
      </c>
      <c r="K1" s="1043"/>
    </row>
    <row r="2" spans="1:19" ht="15" x14ac:dyDescent="0.2">
      <c r="A2" s="1044" t="s">
        <v>0</v>
      </c>
      <c r="B2" s="1044"/>
      <c r="C2" s="1044"/>
      <c r="D2" s="1044"/>
      <c r="E2" s="1044"/>
      <c r="F2" s="1044"/>
      <c r="G2" s="1044"/>
      <c r="H2" s="1044"/>
      <c r="I2" s="1044"/>
      <c r="J2" s="1044"/>
    </row>
    <row r="3" spans="1:19" ht="18" x14ac:dyDescent="0.25">
      <c r="A3" s="1088" t="s">
        <v>747</v>
      </c>
      <c r="B3" s="1088"/>
      <c r="C3" s="1088"/>
      <c r="D3" s="1088"/>
      <c r="E3" s="1088"/>
      <c r="F3" s="1088"/>
      <c r="G3" s="1088"/>
      <c r="H3" s="1088"/>
      <c r="I3" s="1088"/>
      <c r="J3" s="1088"/>
    </row>
    <row r="4" spans="1:19" ht="10.5" customHeight="1" x14ac:dyDescent="0.2"/>
    <row r="5" spans="1:19" s="16" customFormat="1" ht="15.75" customHeight="1" x14ac:dyDescent="0.2">
      <c r="A5" s="1157" t="s">
        <v>438</v>
      </c>
      <c r="B5" s="1157"/>
      <c r="C5" s="1157"/>
      <c r="D5" s="1157"/>
      <c r="E5" s="1157"/>
      <c r="F5" s="1157"/>
      <c r="G5" s="1157"/>
      <c r="H5" s="1157"/>
      <c r="I5" s="1157"/>
      <c r="J5" s="1157"/>
      <c r="K5" s="1157"/>
      <c r="L5" s="1157"/>
    </row>
    <row r="6" spans="1:19" s="16" customFormat="1" ht="15.75" customHeight="1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19" s="16" customFormat="1" x14ac:dyDescent="0.2">
      <c r="A7" s="944" t="s">
        <v>159</v>
      </c>
      <c r="B7" s="944"/>
      <c r="I7" s="1117" t="s">
        <v>1031</v>
      </c>
      <c r="J7" s="1117"/>
      <c r="K7" s="1117"/>
    </row>
    <row r="8" spans="1:19" s="14" customFormat="1" ht="15.75" hidden="1" x14ac:dyDescent="0.25">
      <c r="C8" s="1044" t="s">
        <v>15</v>
      </c>
      <c r="D8" s="1044"/>
      <c r="E8" s="1044"/>
      <c r="F8" s="1044"/>
      <c r="G8" s="1044"/>
      <c r="H8" s="1044"/>
      <c r="I8" s="1044"/>
      <c r="J8" s="1044"/>
    </row>
    <row r="9" spans="1:19" ht="30" customHeight="1" x14ac:dyDescent="0.2">
      <c r="A9" s="1041" t="s">
        <v>22</v>
      </c>
      <c r="B9" s="1041" t="s">
        <v>36</v>
      </c>
      <c r="C9" s="911" t="s">
        <v>867</v>
      </c>
      <c r="D9" s="913"/>
      <c r="E9" s="911" t="s">
        <v>477</v>
      </c>
      <c r="F9" s="913"/>
      <c r="G9" s="911" t="s">
        <v>38</v>
      </c>
      <c r="H9" s="913"/>
      <c r="I9" s="933" t="s">
        <v>103</v>
      </c>
      <c r="J9" s="933"/>
      <c r="K9" s="1041" t="s">
        <v>515</v>
      </c>
      <c r="R9" s="9"/>
      <c r="S9" s="13"/>
    </row>
    <row r="10" spans="1:19" s="15" customFormat="1" ht="46.5" customHeight="1" x14ac:dyDescent="0.2">
      <c r="A10" s="1042"/>
      <c r="B10" s="1042"/>
      <c r="C10" s="5" t="s">
        <v>39</v>
      </c>
      <c r="D10" s="5" t="s">
        <v>102</v>
      </c>
      <c r="E10" s="5" t="s">
        <v>39</v>
      </c>
      <c r="F10" s="5" t="s">
        <v>102</v>
      </c>
      <c r="G10" s="5" t="s">
        <v>39</v>
      </c>
      <c r="H10" s="5" t="s">
        <v>102</v>
      </c>
      <c r="I10" s="5" t="s">
        <v>132</v>
      </c>
      <c r="J10" s="5" t="s">
        <v>133</v>
      </c>
      <c r="K10" s="1042"/>
    </row>
    <row r="11" spans="1:19" x14ac:dyDescent="0.2">
      <c r="A11" s="151">
        <v>1</v>
      </c>
      <c r="B11" s="151">
        <v>2</v>
      </c>
      <c r="C11" s="151">
        <v>3</v>
      </c>
      <c r="D11" s="151">
        <v>4</v>
      </c>
      <c r="E11" s="151">
        <v>5</v>
      </c>
      <c r="F11" s="151">
        <v>6</v>
      </c>
      <c r="G11" s="151">
        <v>7</v>
      </c>
      <c r="H11" s="151">
        <v>8</v>
      </c>
      <c r="I11" s="151">
        <v>9</v>
      </c>
      <c r="J11" s="151">
        <v>10</v>
      </c>
      <c r="K11" s="151">
        <v>11</v>
      </c>
    </row>
    <row r="12" spans="1:19" x14ac:dyDescent="0.2">
      <c r="A12" s="8">
        <v>1</v>
      </c>
      <c r="B12" s="430" t="s">
        <v>903</v>
      </c>
      <c r="C12" s="8">
        <v>852</v>
      </c>
      <c r="D12" s="8">
        <v>42.6</v>
      </c>
      <c r="E12" s="8">
        <v>852</v>
      </c>
      <c r="F12" s="8">
        <v>42.6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9" x14ac:dyDescent="0.2">
      <c r="A13" s="8">
        <v>2</v>
      </c>
      <c r="B13" s="430" t="s">
        <v>904</v>
      </c>
      <c r="C13" s="8">
        <v>1170</v>
      </c>
      <c r="D13" s="8">
        <v>58.5</v>
      </c>
      <c r="E13" s="8">
        <v>1170</v>
      </c>
      <c r="F13" s="8">
        <v>58.5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9" x14ac:dyDescent="0.2">
      <c r="A14" s="8">
        <v>3</v>
      </c>
      <c r="B14" s="430" t="s">
        <v>905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9" x14ac:dyDescent="0.2">
      <c r="A15" s="8">
        <v>4</v>
      </c>
      <c r="B15" s="430" t="s">
        <v>906</v>
      </c>
      <c r="C15" s="8">
        <v>282</v>
      </c>
      <c r="D15" s="8">
        <v>14.1</v>
      </c>
      <c r="E15" s="8">
        <v>282</v>
      </c>
      <c r="F15" s="8">
        <v>14.1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9" x14ac:dyDescent="0.2">
      <c r="A16" s="8">
        <v>5</v>
      </c>
      <c r="B16" s="430" t="s">
        <v>907</v>
      </c>
      <c r="C16" s="8">
        <v>679</v>
      </c>
      <c r="D16" s="8">
        <v>33.950000000000003</v>
      </c>
      <c r="E16" s="8">
        <v>679</v>
      </c>
      <c r="F16" s="8">
        <v>33.950000000000003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x14ac:dyDescent="0.2">
      <c r="A17" s="8">
        <v>6</v>
      </c>
      <c r="B17" s="430" t="s">
        <v>908</v>
      </c>
      <c r="C17" s="8">
        <v>480</v>
      </c>
      <c r="D17" s="8">
        <v>24</v>
      </c>
      <c r="E17" s="8">
        <v>480</v>
      </c>
      <c r="F17" s="8">
        <v>24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x14ac:dyDescent="0.2">
      <c r="A18" s="8">
        <v>7</v>
      </c>
      <c r="B18" s="430" t="s">
        <v>909</v>
      </c>
      <c r="C18" s="8">
        <v>878</v>
      </c>
      <c r="D18" s="8">
        <v>43.9</v>
      </c>
      <c r="E18" s="8">
        <v>878</v>
      </c>
      <c r="F18" s="8">
        <v>43.9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x14ac:dyDescent="0.2">
      <c r="A19" s="8">
        <v>8</v>
      </c>
      <c r="B19" s="431" t="s">
        <v>910</v>
      </c>
      <c r="C19" s="8">
        <v>902</v>
      </c>
      <c r="D19" s="8">
        <v>45.1</v>
      </c>
      <c r="E19" s="8">
        <v>902</v>
      </c>
      <c r="F19" s="8">
        <v>45.1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ht="14.25" x14ac:dyDescent="0.2">
      <c r="A20" s="8">
        <v>9</v>
      </c>
      <c r="B20" s="432" t="s">
        <v>911</v>
      </c>
      <c r="C20" s="8">
        <v>473</v>
      </c>
      <c r="D20" s="8">
        <v>23.65</v>
      </c>
      <c r="E20" s="8">
        <v>473</v>
      </c>
      <c r="F20" s="8">
        <v>23.65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ht="14.25" x14ac:dyDescent="0.2">
      <c r="A21" s="8">
        <v>10</v>
      </c>
      <c r="B21" s="433" t="s">
        <v>912</v>
      </c>
      <c r="C21" s="8">
        <v>599</v>
      </c>
      <c r="D21" s="8">
        <v>29.95</v>
      </c>
      <c r="E21" s="8">
        <v>599</v>
      </c>
      <c r="F21" s="8">
        <v>29.95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14.25" x14ac:dyDescent="0.2">
      <c r="A22" s="8">
        <v>11</v>
      </c>
      <c r="B22" s="433" t="s">
        <v>913</v>
      </c>
      <c r="C22" s="8">
        <v>1052</v>
      </c>
      <c r="D22" s="8">
        <v>52.6</v>
      </c>
      <c r="E22" s="8">
        <v>1052</v>
      </c>
      <c r="F22" s="8">
        <v>52.6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 ht="14.25" x14ac:dyDescent="0.2">
      <c r="A23" s="8">
        <v>12</v>
      </c>
      <c r="B23" s="433" t="s">
        <v>914</v>
      </c>
      <c r="C23" s="8">
        <v>585</v>
      </c>
      <c r="D23" s="8">
        <v>29.25</v>
      </c>
      <c r="E23" s="8">
        <v>585</v>
      </c>
      <c r="F23" s="8">
        <v>29.25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ht="14.25" x14ac:dyDescent="0.2">
      <c r="A24" s="8">
        <v>13</v>
      </c>
      <c r="B24" s="433" t="s">
        <v>915</v>
      </c>
      <c r="C24" s="8">
        <v>788</v>
      </c>
      <c r="D24" s="8">
        <v>39.4</v>
      </c>
      <c r="E24" s="8">
        <v>788</v>
      </c>
      <c r="F24" s="8">
        <v>39.4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 ht="15" x14ac:dyDescent="0.2">
      <c r="A25" s="8">
        <v>14</v>
      </c>
      <c r="B25" s="434" t="s">
        <v>916</v>
      </c>
      <c r="C25" s="8">
        <v>1014</v>
      </c>
      <c r="D25" s="8">
        <v>50.7</v>
      </c>
      <c r="E25" s="8">
        <v>1014</v>
      </c>
      <c r="F25" s="8">
        <v>50.7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  <row r="26" spans="1:11" ht="15" x14ac:dyDescent="0.2">
      <c r="A26" s="8">
        <v>15</v>
      </c>
      <c r="B26" s="434" t="s">
        <v>917</v>
      </c>
      <c r="C26" s="8">
        <v>495</v>
      </c>
      <c r="D26" s="8">
        <v>24.75</v>
      </c>
      <c r="E26" s="8">
        <v>495</v>
      </c>
      <c r="F26" s="8">
        <v>24.75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</row>
    <row r="27" spans="1:11" ht="15" x14ac:dyDescent="0.2">
      <c r="A27" s="8">
        <v>16</v>
      </c>
      <c r="B27" s="434" t="s">
        <v>918</v>
      </c>
      <c r="C27" s="8">
        <v>729</v>
      </c>
      <c r="D27" s="8">
        <v>36.450000000000003</v>
      </c>
      <c r="E27" s="8">
        <v>729</v>
      </c>
      <c r="F27" s="8">
        <v>36.450000000000003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</row>
    <row r="28" spans="1:11" ht="15" x14ac:dyDescent="0.2">
      <c r="A28" s="8">
        <v>17</v>
      </c>
      <c r="B28" s="434" t="s">
        <v>919</v>
      </c>
      <c r="C28" s="8">
        <v>412</v>
      </c>
      <c r="D28" s="8">
        <v>20.6</v>
      </c>
      <c r="E28" s="8">
        <v>412</v>
      </c>
      <c r="F28" s="8">
        <v>20.6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</row>
    <row r="29" spans="1:11" ht="15" x14ac:dyDescent="0.2">
      <c r="A29" s="8">
        <v>18</v>
      </c>
      <c r="B29" s="434" t="s">
        <v>920</v>
      </c>
      <c r="C29" s="8">
        <v>893</v>
      </c>
      <c r="D29" s="8">
        <v>44.65</v>
      </c>
      <c r="E29" s="8">
        <v>893</v>
      </c>
      <c r="F29" s="8">
        <v>44.65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</row>
    <row r="30" spans="1:11" ht="15" x14ac:dyDescent="0.2">
      <c r="A30" s="8">
        <v>19</v>
      </c>
      <c r="B30" s="434" t="s">
        <v>921</v>
      </c>
      <c r="C30" s="8">
        <v>583</v>
      </c>
      <c r="D30" s="8">
        <v>29.15</v>
      </c>
      <c r="E30" s="8">
        <v>583</v>
      </c>
      <c r="F30" s="8">
        <v>29.15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</row>
    <row r="31" spans="1:11" ht="15" x14ac:dyDescent="0.2">
      <c r="A31" s="8">
        <v>20</v>
      </c>
      <c r="B31" s="434" t="s">
        <v>922</v>
      </c>
      <c r="C31" s="8">
        <v>847</v>
      </c>
      <c r="D31" s="8">
        <v>42.35</v>
      </c>
      <c r="E31" s="8">
        <v>847</v>
      </c>
      <c r="F31" s="8">
        <v>42.35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</row>
    <row r="32" spans="1:11" s="13" customFormat="1" ht="15" x14ac:dyDescent="0.2">
      <c r="A32" s="8">
        <v>21</v>
      </c>
      <c r="B32" s="434" t="s">
        <v>923</v>
      </c>
      <c r="C32" s="8">
        <v>733</v>
      </c>
      <c r="D32" s="8">
        <v>36.65</v>
      </c>
      <c r="E32" s="8">
        <v>733</v>
      </c>
      <c r="F32" s="8">
        <v>36.65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</row>
    <row r="33" spans="1:16" s="13" customFormat="1" ht="15" x14ac:dyDescent="0.2">
      <c r="A33" s="8">
        <v>22</v>
      </c>
      <c r="B33" s="434" t="s">
        <v>924</v>
      </c>
      <c r="C33" s="8">
        <v>1020</v>
      </c>
      <c r="D33" s="8">
        <v>51</v>
      </c>
      <c r="E33" s="8">
        <v>1020</v>
      </c>
      <c r="F33" s="8">
        <v>51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</row>
    <row r="34" spans="1:16" s="13" customFormat="1" x14ac:dyDescent="0.2">
      <c r="A34" s="3" t="s">
        <v>18</v>
      </c>
      <c r="B34" s="9"/>
      <c r="C34" s="28">
        <f>SUM(C12:C33)</f>
        <v>15466</v>
      </c>
      <c r="D34" s="28">
        <f t="shared" ref="D34:K34" si="0">SUM(D12:D33)</f>
        <v>773.3</v>
      </c>
      <c r="E34" s="28">
        <f t="shared" si="0"/>
        <v>15466</v>
      </c>
      <c r="F34" s="28">
        <f t="shared" si="0"/>
        <v>773.3</v>
      </c>
      <c r="G34" s="28">
        <f t="shared" si="0"/>
        <v>0</v>
      </c>
      <c r="H34" s="28">
        <f t="shared" si="0"/>
        <v>0</v>
      </c>
      <c r="I34" s="28">
        <f t="shared" si="0"/>
        <v>0</v>
      </c>
      <c r="J34" s="28">
        <f t="shared" si="0"/>
        <v>0</v>
      </c>
      <c r="K34" s="28">
        <f t="shared" si="0"/>
        <v>0</v>
      </c>
    </row>
    <row r="35" spans="1:16" s="13" customFormat="1" x14ac:dyDescent="0.2"/>
    <row r="36" spans="1:16" s="13" customFormat="1" x14ac:dyDescent="0.2">
      <c r="A36" s="11" t="s">
        <v>40</v>
      </c>
    </row>
    <row r="37" spans="1:16" ht="15.75" customHeight="1" x14ac:dyDescent="0.2">
      <c r="C37" s="1036"/>
      <c r="D37" s="1036"/>
      <c r="E37" s="1036"/>
      <c r="F37" s="1036"/>
    </row>
    <row r="38" spans="1:16" s="16" customFormat="1" ht="13.9" customHeight="1" x14ac:dyDescent="0.2">
      <c r="A38" s="703"/>
      <c r="B38" s="698"/>
      <c r="C38" s="698"/>
      <c r="D38" s="698"/>
      <c r="E38" s="698"/>
      <c r="F38" s="698"/>
      <c r="G38" s="698"/>
      <c r="H38" s="698"/>
      <c r="I38" s="698"/>
      <c r="J38" s="698"/>
      <c r="K38" s="82"/>
      <c r="L38" s="82"/>
      <c r="M38" s="82"/>
      <c r="N38" s="82"/>
      <c r="O38" s="82"/>
      <c r="P38" s="82"/>
    </row>
    <row r="39" spans="1:16" s="16" customFormat="1" ht="13.15" customHeight="1" x14ac:dyDescent="0.2">
      <c r="A39" s="698"/>
      <c r="B39" s="698"/>
      <c r="C39" s="698"/>
      <c r="D39" s="698"/>
      <c r="E39" s="698"/>
      <c r="F39" s="698"/>
      <c r="G39" s="698"/>
      <c r="H39" s="953" t="s">
        <v>1034</v>
      </c>
      <c r="I39" s="953"/>
      <c r="J39" s="953"/>
      <c r="K39" s="953"/>
      <c r="L39" s="953"/>
      <c r="M39" s="82"/>
      <c r="N39" s="82"/>
      <c r="O39" s="82"/>
      <c r="P39" s="82"/>
    </row>
    <row r="40" spans="1:16" s="16" customFormat="1" ht="13.15" customHeight="1" x14ac:dyDescent="0.2">
      <c r="A40" s="698"/>
      <c r="B40" s="698"/>
      <c r="C40" s="698"/>
      <c r="D40" s="698"/>
      <c r="E40" s="698"/>
      <c r="F40" s="698"/>
      <c r="G40" s="698"/>
      <c r="H40" s="953"/>
      <c r="I40" s="953"/>
      <c r="J40" s="953"/>
      <c r="K40" s="953"/>
      <c r="L40" s="953"/>
      <c r="M40" s="82"/>
      <c r="N40" s="82"/>
      <c r="O40" s="82"/>
      <c r="P40" s="82"/>
    </row>
    <row r="41" spans="1:16" s="16" customFormat="1" ht="24.75" customHeight="1" x14ac:dyDescent="0.2">
      <c r="A41" s="15"/>
      <c r="B41" s="15"/>
      <c r="C41" s="15"/>
      <c r="D41" s="15"/>
      <c r="E41" s="15"/>
      <c r="F41" s="15"/>
      <c r="G41" s="703"/>
      <c r="H41" s="953"/>
      <c r="I41" s="953"/>
      <c r="J41" s="953"/>
      <c r="K41" s="953"/>
      <c r="L41" s="953"/>
    </row>
    <row r="42" spans="1:16" s="16" customFormat="1" x14ac:dyDescent="0.2">
      <c r="A42" s="15"/>
    </row>
    <row r="43" spans="1:16" x14ac:dyDescent="0.2">
      <c r="A43" s="1035"/>
      <c r="B43" s="1035"/>
      <c r="C43" s="1035"/>
      <c r="D43" s="1035"/>
      <c r="E43" s="1035"/>
      <c r="F43" s="1035"/>
      <c r="G43" s="1035"/>
      <c r="H43" s="1035"/>
      <c r="I43" s="1035"/>
      <c r="J43" s="1035"/>
    </row>
  </sheetData>
  <mergeCells count="18">
    <mergeCell ref="A43:J43"/>
    <mergeCell ref="I7:K7"/>
    <mergeCell ref="C8:J8"/>
    <mergeCell ref="A9:A10"/>
    <mergeCell ref="B9:B10"/>
    <mergeCell ref="E9:F9"/>
    <mergeCell ref="G9:H9"/>
    <mergeCell ref="C37:F37"/>
    <mergeCell ref="H39:L41"/>
    <mergeCell ref="J1:K1"/>
    <mergeCell ref="I9:J9"/>
    <mergeCell ref="D1:E1"/>
    <mergeCell ref="A2:J2"/>
    <mergeCell ref="A3:J3"/>
    <mergeCell ref="C9:D9"/>
    <mergeCell ref="A5:L5"/>
    <mergeCell ref="K9:K10"/>
    <mergeCell ref="A7:B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opLeftCell="A19" zoomScaleSheetLayoutView="90" workbookViewId="0">
      <selection activeCell="C39" sqref="C39"/>
    </sheetView>
  </sheetViews>
  <sheetFormatPr defaultRowHeight="12.75" x14ac:dyDescent="0.2"/>
  <cols>
    <col min="2" max="2" width="19" customWidth="1"/>
    <col min="3" max="3" width="16.28515625" customWidth="1"/>
    <col min="4" max="4" width="15.85546875" customWidth="1"/>
    <col min="5" max="5" width="9.28515625" customWidth="1"/>
    <col min="6" max="6" width="13.5703125" customWidth="1"/>
    <col min="7" max="7" width="9.7109375" customWidth="1"/>
    <col min="8" max="8" width="10.42578125" customWidth="1"/>
    <col min="9" max="9" width="15.28515625" customWidth="1"/>
    <col min="10" max="10" width="19.28515625" customWidth="1"/>
    <col min="11" max="11" width="15" customWidth="1"/>
  </cols>
  <sheetData>
    <row r="1" spans="1:19" ht="22.9" customHeight="1" x14ac:dyDescent="0.2">
      <c r="D1" s="945"/>
      <c r="E1" s="945"/>
      <c r="H1" s="39"/>
      <c r="J1" s="1043" t="s">
        <v>478</v>
      </c>
      <c r="K1" s="1043"/>
    </row>
    <row r="2" spans="1:19" ht="15" x14ac:dyDescent="0.2">
      <c r="A2" s="1044" t="s">
        <v>0</v>
      </c>
      <c r="B2" s="1044"/>
      <c r="C2" s="1044"/>
      <c r="D2" s="1044"/>
      <c r="E2" s="1044"/>
      <c r="F2" s="1044"/>
      <c r="G2" s="1044"/>
      <c r="H2" s="1044"/>
      <c r="I2" s="1044"/>
      <c r="J2" s="1044"/>
    </row>
    <row r="3" spans="1:19" ht="18" x14ac:dyDescent="0.25">
      <c r="A3" s="1088" t="s">
        <v>747</v>
      </c>
      <c r="B3" s="1088"/>
      <c r="C3" s="1088"/>
      <c r="D3" s="1088"/>
      <c r="E3" s="1088"/>
      <c r="F3" s="1088"/>
      <c r="G3" s="1088"/>
      <c r="H3" s="1088"/>
      <c r="I3" s="1088"/>
      <c r="J3" s="1088"/>
    </row>
    <row r="4" spans="1:19" ht="10.5" customHeight="1" x14ac:dyDescent="0.2"/>
    <row r="5" spans="1:19" s="16" customFormat="1" ht="15.75" customHeight="1" x14ac:dyDescent="0.2">
      <c r="A5" s="1158" t="s">
        <v>488</v>
      </c>
      <c r="B5" s="1158"/>
      <c r="C5" s="1158"/>
      <c r="D5" s="1158"/>
      <c r="E5" s="1158"/>
      <c r="F5" s="1158"/>
      <c r="G5" s="1158"/>
      <c r="H5" s="1158"/>
      <c r="I5" s="1158"/>
      <c r="J5" s="1158"/>
      <c r="K5" s="1158"/>
      <c r="L5" s="1158"/>
    </row>
    <row r="6" spans="1:19" s="16" customFormat="1" ht="15.75" customHeight="1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19" s="16" customFormat="1" x14ac:dyDescent="0.2">
      <c r="A7" s="944" t="s">
        <v>159</v>
      </c>
      <c r="B7" s="944"/>
      <c r="I7" s="1117" t="s">
        <v>837</v>
      </c>
      <c r="J7" s="1117"/>
      <c r="K7" s="1117"/>
    </row>
    <row r="8" spans="1:19" s="14" customFormat="1" ht="15.75" hidden="1" x14ac:dyDescent="0.25">
      <c r="C8" s="1044" t="s">
        <v>15</v>
      </c>
      <c r="D8" s="1044"/>
      <c r="E8" s="1044"/>
      <c r="F8" s="1044"/>
      <c r="G8" s="1044"/>
      <c r="H8" s="1044"/>
      <c r="I8" s="1044"/>
      <c r="J8" s="1044"/>
    </row>
    <row r="9" spans="1:19" ht="31.5" customHeight="1" x14ac:dyDescent="0.2">
      <c r="A9" s="1041" t="s">
        <v>22</v>
      </c>
      <c r="B9" s="1041" t="s">
        <v>36</v>
      </c>
      <c r="C9" s="911" t="s">
        <v>868</v>
      </c>
      <c r="D9" s="913"/>
      <c r="E9" s="911" t="s">
        <v>477</v>
      </c>
      <c r="F9" s="913"/>
      <c r="G9" s="911" t="s">
        <v>38</v>
      </c>
      <c r="H9" s="913"/>
      <c r="I9" s="933" t="s">
        <v>103</v>
      </c>
      <c r="J9" s="933"/>
      <c r="K9" s="1041" t="s">
        <v>515</v>
      </c>
      <c r="R9" s="9"/>
      <c r="S9" s="13"/>
    </row>
    <row r="10" spans="1:19" s="15" customFormat="1" ht="46.5" customHeight="1" x14ac:dyDescent="0.2">
      <c r="A10" s="1042"/>
      <c r="B10" s="1042"/>
      <c r="C10" s="5" t="s">
        <v>39</v>
      </c>
      <c r="D10" s="5" t="s">
        <v>102</v>
      </c>
      <c r="E10" s="5" t="s">
        <v>39</v>
      </c>
      <c r="F10" s="5" t="s">
        <v>102</v>
      </c>
      <c r="G10" s="5" t="s">
        <v>39</v>
      </c>
      <c r="H10" s="5" t="s">
        <v>102</v>
      </c>
      <c r="I10" s="5" t="s">
        <v>132</v>
      </c>
      <c r="J10" s="5" t="s">
        <v>133</v>
      </c>
      <c r="K10" s="1042"/>
    </row>
    <row r="11" spans="1:19" x14ac:dyDescent="0.2">
      <c r="A11" s="288">
        <v>1</v>
      </c>
      <c r="B11" s="288">
        <v>2</v>
      </c>
      <c r="C11" s="288">
        <v>3</v>
      </c>
      <c r="D11" s="288">
        <v>4</v>
      </c>
      <c r="E11" s="288">
        <v>5</v>
      </c>
      <c r="F11" s="288">
        <v>6</v>
      </c>
      <c r="G11" s="288">
        <v>7</v>
      </c>
      <c r="H11" s="288">
        <v>8</v>
      </c>
      <c r="I11" s="288">
        <v>9</v>
      </c>
      <c r="J11" s="288">
        <v>10</v>
      </c>
      <c r="K11" s="288">
        <v>11</v>
      </c>
    </row>
    <row r="12" spans="1:19" x14ac:dyDescent="0.2">
      <c r="A12" s="8">
        <v>1</v>
      </c>
      <c r="B12" s="430" t="s">
        <v>903</v>
      </c>
      <c r="C12" s="501">
        <v>830</v>
      </c>
      <c r="D12" s="501">
        <v>41.5</v>
      </c>
      <c r="E12" s="501">
        <v>529</v>
      </c>
      <c r="F12" s="501">
        <v>26.45</v>
      </c>
      <c r="G12" s="501">
        <v>0</v>
      </c>
      <c r="H12" s="501">
        <v>0</v>
      </c>
      <c r="I12" s="501">
        <v>301</v>
      </c>
      <c r="J12" s="501">
        <f>D12-F12-H12</f>
        <v>15.05</v>
      </c>
      <c r="K12" s="501">
        <v>0</v>
      </c>
      <c r="M12">
        <f>D12-F12-H12</f>
        <v>15.05</v>
      </c>
    </row>
    <row r="13" spans="1:19" x14ac:dyDescent="0.2">
      <c r="A13" s="8">
        <v>2</v>
      </c>
      <c r="B13" s="430" t="s">
        <v>904</v>
      </c>
      <c r="C13" s="501">
        <v>1145</v>
      </c>
      <c r="D13" s="501">
        <v>57.25</v>
      </c>
      <c r="E13" s="501">
        <v>233</v>
      </c>
      <c r="F13" s="501">
        <v>11.65</v>
      </c>
      <c r="G13" s="501">
        <v>0</v>
      </c>
      <c r="H13" s="501">
        <v>0</v>
      </c>
      <c r="I13" s="501">
        <v>912</v>
      </c>
      <c r="J13" s="501">
        <f t="shared" ref="J13:J33" si="0">D13-F13-H13</f>
        <v>45.6</v>
      </c>
      <c r="K13" s="501">
        <v>0</v>
      </c>
    </row>
    <row r="14" spans="1:19" x14ac:dyDescent="0.2">
      <c r="A14" s="8">
        <v>3</v>
      </c>
      <c r="B14" s="430" t="s">
        <v>905</v>
      </c>
      <c r="C14" s="501">
        <v>0</v>
      </c>
      <c r="D14" s="501">
        <v>0</v>
      </c>
      <c r="E14" s="501">
        <v>0</v>
      </c>
      <c r="F14" s="501"/>
      <c r="G14" s="501">
        <v>0</v>
      </c>
      <c r="H14" s="501">
        <v>0</v>
      </c>
      <c r="I14" s="501">
        <v>0</v>
      </c>
      <c r="J14" s="501">
        <f t="shared" si="0"/>
        <v>0</v>
      </c>
      <c r="K14" s="501">
        <v>0</v>
      </c>
    </row>
    <row r="15" spans="1:19" x14ac:dyDescent="0.2">
      <c r="A15" s="8">
        <v>4</v>
      </c>
      <c r="B15" s="430" t="s">
        <v>906</v>
      </c>
      <c r="C15" s="501">
        <v>298</v>
      </c>
      <c r="D15" s="501">
        <v>14.9</v>
      </c>
      <c r="E15" s="501">
        <v>0</v>
      </c>
      <c r="F15" s="501">
        <v>0</v>
      </c>
      <c r="G15" s="501">
        <v>0</v>
      </c>
      <c r="H15" s="501">
        <v>0</v>
      </c>
      <c r="I15" s="501">
        <v>298</v>
      </c>
      <c r="J15" s="501">
        <f t="shared" si="0"/>
        <v>14.9</v>
      </c>
      <c r="K15" s="501">
        <v>0</v>
      </c>
    </row>
    <row r="16" spans="1:19" x14ac:dyDescent="0.2">
      <c r="A16" s="8">
        <v>5</v>
      </c>
      <c r="B16" s="430" t="s">
        <v>907</v>
      </c>
      <c r="C16" s="501">
        <v>623</v>
      </c>
      <c r="D16" s="501">
        <v>31.15</v>
      </c>
      <c r="E16" s="501">
        <v>384</v>
      </c>
      <c r="F16" s="501">
        <v>19.2</v>
      </c>
      <c r="G16" s="501">
        <v>0</v>
      </c>
      <c r="H16" s="501">
        <v>0</v>
      </c>
      <c r="I16" s="501">
        <v>239</v>
      </c>
      <c r="J16" s="501">
        <f t="shared" si="0"/>
        <v>11.95</v>
      </c>
      <c r="K16" s="501">
        <v>0</v>
      </c>
    </row>
    <row r="17" spans="1:11" x14ac:dyDescent="0.2">
      <c r="A17" s="8">
        <v>6</v>
      </c>
      <c r="B17" s="430" t="s">
        <v>908</v>
      </c>
      <c r="C17" s="501">
        <v>386</v>
      </c>
      <c r="D17" s="501">
        <v>19.3</v>
      </c>
      <c r="E17" s="501">
        <v>0</v>
      </c>
      <c r="F17" s="501">
        <v>0</v>
      </c>
      <c r="G17" s="501">
        <v>0</v>
      </c>
      <c r="H17" s="501">
        <v>0</v>
      </c>
      <c r="I17" s="501">
        <v>386</v>
      </c>
      <c r="J17" s="501">
        <f t="shared" si="0"/>
        <v>19.3</v>
      </c>
      <c r="K17" s="501">
        <v>0</v>
      </c>
    </row>
    <row r="18" spans="1:11" x14ac:dyDescent="0.2">
      <c r="A18" s="8">
        <v>7</v>
      </c>
      <c r="B18" s="430" t="s">
        <v>909</v>
      </c>
      <c r="C18" s="501">
        <v>884</v>
      </c>
      <c r="D18" s="501">
        <v>44.2</v>
      </c>
      <c r="E18" s="501">
        <v>783</v>
      </c>
      <c r="F18" s="501">
        <v>40.15</v>
      </c>
      <c r="G18" s="501">
        <v>0</v>
      </c>
      <c r="H18" s="501">
        <v>0</v>
      </c>
      <c r="I18" s="501">
        <v>101</v>
      </c>
      <c r="J18" s="501">
        <f t="shared" si="0"/>
        <v>4.0500000000000043</v>
      </c>
      <c r="K18" s="501">
        <v>0</v>
      </c>
    </row>
    <row r="19" spans="1:11" x14ac:dyDescent="0.2">
      <c r="A19" s="8">
        <v>8</v>
      </c>
      <c r="B19" s="431" t="s">
        <v>910</v>
      </c>
      <c r="C19" s="501">
        <v>680</v>
      </c>
      <c r="D19" s="501">
        <v>34</v>
      </c>
      <c r="E19" s="501">
        <v>680</v>
      </c>
      <c r="F19" s="501">
        <v>34</v>
      </c>
      <c r="G19" s="501">
        <v>0</v>
      </c>
      <c r="H19" s="501">
        <v>0</v>
      </c>
      <c r="I19" s="501">
        <v>0</v>
      </c>
      <c r="J19" s="501">
        <f t="shared" si="0"/>
        <v>0</v>
      </c>
      <c r="K19" s="501">
        <v>0</v>
      </c>
    </row>
    <row r="20" spans="1:11" ht="14.25" x14ac:dyDescent="0.2">
      <c r="A20" s="8">
        <v>9</v>
      </c>
      <c r="B20" s="432" t="s">
        <v>911</v>
      </c>
      <c r="C20" s="501">
        <v>752</v>
      </c>
      <c r="D20" s="501">
        <v>37.6</v>
      </c>
      <c r="E20" s="501">
        <v>610</v>
      </c>
      <c r="F20" s="501">
        <v>30.5</v>
      </c>
      <c r="G20" s="501">
        <v>0</v>
      </c>
      <c r="H20" s="501">
        <v>0</v>
      </c>
      <c r="I20" s="501">
        <v>142</v>
      </c>
      <c r="J20" s="501">
        <f t="shared" si="0"/>
        <v>7.1000000000000014</v>
      </c>
      <c r="K20" s="501">
        <v>0</v>
      </c>
    </row>
    <row r="21" spans="1:11" ht="14.25" x14ac:dyDescent="0.2">
      <c r="A21" s="8">
        <v>10</v>
      </c>
      <c r="B21" s="433" t="s">
        <v>912</v>
      </c>
      <c r="C21" s="501">
        <v>600</v>
      </c>
      <c r="D21" s="501">
        <v>30</v>
      </c>
      <c r="E21" s="501">
        <v>434</v>
      </c>
      <c r="F21" s="501">
        <v>21.7</v>
      </c>
      <c r="G21" s="501">
        <v>0</v>
      </c>
      <c r="H21" s="501">
        <v>0</v>
      </c>
      <c r="I21" s="501">
        <v>166</v>
      </c>
      <c r="J21" s="501">
        <f t="shared" si="0"/>
        <v>8.3000000000000007</v>
      </c>
      <c r="K21" s="501">
        <v>0</v>
      </c>
    </row>
    <row r="22" spans="1:11" ht="14.25" x14ac:dyDescent="0.2">
      <c r="A22" s="8">
        <v>11</v>
      </c>
      <c r="B22" s="433" t="s">
        <v>913</v>
      </c>
      <c r="C22" s="501">
        <v>799</v>
      </c>
      <c r="D22" s="501">
        <v>39.950000000000003</v>
      </c>
      <c r="E22" s="501">
        <v>0</v>
      </c>
      <c r="F22" s="501">
        <v>0</v>
      </c>
      <c r="G22" s="501">
        <v>0</v>
      </c>
      <c r="H22" s="501">
        <v>0</v>
      </c>
      <c r="I22" s="501">
        <v>799</v>
      </c>
      <c r="J22" s="501">
        <f t="shared" si="0"/>
        <v>39.950000000000003</v>
      </c>
      <c r="K22" s="501">
        <v>0</v>
      </c>
    </row>
    <row r="23" spans="1:11" ht="14.25" x14ac:dyDescent="0.2">
      <c r="A23" s="8">
        <v>12</v>
      </c>
      <c r="B23" s="433" t="s">
        <v>914</v>
      </c>
      <c r="C23" s="501">
        <v>787</v>
      </c>
      <c r="D23" s="501">
        <v>39.35</v>
      </c>
      <c r="E23" s="501">
        <v>39</v>
      </c>
      <c r="F23" s="501">
        <v>9.9499999999999993</v>
      </c>
      <c r="G23" s="501">
        <v>0</v>
      </c>
      <c r="H23" s="501">
        <v>0</v>
      </c>
      <c r="I23" s="501">
        <v>748</v>
      </c>
      <c r="J23" s="501">
        <f t="shared" si="0"/>
        <v>29.400000000000002</v>
      </c>
      <c r="K23" s="501">
        <v>0</v>
      </c>
    </row>
    <row r="24" spans="1:11" ht="14.25" x14ac:dyDescent="0.2">
      <c r="A24" s="8">
        <v>13</v>
      </c>
      <c r="B24" s="433" t="s">
        <v>915</v>
      </c>
      <c r="C24" s="501">
        <v>788</v>
      </c>
      <c r="D24" s="501">
        <v>39.4</v>
      </c>
      <c r="E24" s="501">
        <v>122</v>
      </c>
      <c r="F24" s="501">
        <v>6.1</v>
      </c>
      <c r="G24" s="501">
        <v>0</v>
      </c>
      <c r="H24" s="501">
        <v>0</v>
      </c>
      <c r="I24" s="501">
        <v>666</v>
      </c>
      <c r="J24" s="501">
        <f t="shared" si="0"/>
        <v>33.299999999999997</v>
      </c>
      <c r="K24" s="501">
        <v>0</v>
      </c>
    </row>
    <row r="25" spans="1:11" ht="15" x14ac:dyDescent="0.2">
      <c r="A25" s="8">
        <v>14</v>
      </c>
      <c r="B25" s="434" t="s">
        <v>916</v>
      </c>
      <c r="C25" s="501">
        <v>895</v>
      </c>
      <c r="D25" s="501">
        <v>44.75</v>
      </c>
      <c r="E25" s="501">
        <v>385</v>
      </c>
      <c r="F25" s="501">
        <v>19.25</v>
      </c>
      <c r="G25" s="501">
        <v>0</v>
      </c>
      <c r="H25" s="501">
        <v>0</v>
      </c>
      <c r="I25" s="501">
        <v>510</v>
      </c>
      <c r="J25" s="501">
        <f t="shared" si="0"/>
        <v>25.5</v>
      </c>
      <c r="K25" s="501">
        <v>0</v>
      </c>
    </row>
    <row r="26" spans="1:11" ht="15" x14ac:dyDescent="0.2">
      <c r="A26" s="8">
        <v>15</v>
      </c>
      <c r="B26" s="434" t="s">
        <v>917</v>
      </c>
      <c r="C26" s="501">
        <v>423</v>
      </c>
      <c r="D26" s="501">
        <v>21.15</v>
      </c>
      <c r="E26" s="501">
        <v>0</v>
      </c>
      <c r="F26" s="501">
        <v>0</v>
      </c>
      <c r="G26" s="501">
        <v>0</v>
      </c>
      <c r="H26" s="501">
        <v>0</v>
      </c>
      <c r="I26" s="501">
        <v>423</v>
      </c>
      <c r="J26" s="501">
        <f t="shared" si="0"/>
        <v>21.15</v>
      </c>
      <c r="K26" s="501">
        <v>0</v>
      </c>
    </row>
    <row r="27" spans="1:11" ht="15" x14ac:dyDescent="0.2">
      <c r="A27" s="8">
        <v>16</v>
      </c>
      <c r="B27" s="434" t="s">
        <v>918</v>
      </c>
      <c r="C27" s="501">
        <v>429</v>
      </c>
      <c r="D27" s="501">
        <v>21.45</v>
      </c>
      <c r="E27" s="501">
        <v>0</v>
      </c>
      <c r="F27" s="501">
        <v>0</v>
      </c>
      <c r="G27" s="501">
        <v>0</v>
      </c>
      <c r="H27" s="501">
        <v>0</v>
      </c>
      <c r="I27" s="501">
        <v>429</v>
      </c>
      <c r="J27" s="501">
        <f t="shared" si="0"/>
        <v>21.45</v>
      </c>
      <c r="K27" s="501">
        <v>0</v>
      </c>
    </row>
    <row r="28" spans="1:11" ht="15" x14ac:dyDescent="0.2">
      <c r="A28" s="8">
        <v>17</v>
      </c>
      <c r="B28" s="434" t="s">
        <v>919</v>
      </c>
      <c r="C28" s="501">
        <v>507</v>
      </c>
      <c r="D28" s="501">
        <v>25.35</v>
      </c>
      <c r="E28" s="501">
        <v>0</v>
      </c>
      <c r="F28" s="501">
        <v>0</v>
      </c>
      <c r="G28" s="501">
        <v>0</v>
      </c>
      <c r="H28" s="501">
        <v>0</v>
      </c>
      <c r="I28" s="501">
        <v>507</v>
      </c>
      <c r="J28" s="501">
        <f t="shared" si="0"/>
        <v>25.35</v>
      </c>
      <c r="K28" s="501">
        <v>0</v>
      </c>
    </row>
    <row r="29" spans="1:11" ht="15" x14ac:dyDescent="0.2">
      <c r="A29" s="8">
        <v>18</v>
      </c>
      <c r="B29" s="434" t="s">
        <v>920</v>
      </c>
      <c r="C29" s="501">
        <v>667</v>
      </c>
      <c r="D29" s="501">
        <v>33.35</v>
      </c>
      <c r="E29" s="501">
        <v>0</v>
      </c>
      <c r="F29" s="501">
        <v>0</v>
      </c>
      <c r="G29" s="501">
        <v>0</v>
      </c>
      <c r="H29" s="501">
        <v>0</v>
      </c>
      <c r="I29" s="501">
        <v>667</v>
      </c>
      <c r="J29" s="501">
        <f t="shared" si="0"/>
        <v>33.35</v>
      </c>
      <c r="K29" s="501">
        <v>0</v>
      </c>
    </row>
    <row r="30" spans="1:11" ht="15" x14ac:dyDescent="0.2">
      <c r="A30" s="8">
        <v>19</v>
      </c>
      <c r="B30" s="434" t="s">
        <v>921</v>
      </c>
      <c r="C30" s="501">
        <v>429</v>
      </c>
      <c r="D30" s="501">
        <v>21.45</v>
      </c>
      <c r="E30" s="501">
        <v>262</v>
      </c>
      <c r="F30" s="501">
        <v>13.1</v>
      </c>
      <c r="G30" s="501">
        <v>0</v>
      </c>
      <c r="H30" s="501">
        <v>0</v>
      </c>
      <c r="I30" s="501">
        <v>167</v>
      </c>
      <c r="J30" s="501">
        <f t="shared" si="0"/>
        <v>8.35</v>
      </c>
      <c r="K30" s="501">
        <v>0</v>
      </c>
    </row>
    <row r="31" spans="1:11" ht="15" x14ac:dyDescent="0.2">
      <c r="A31" s="8">
        <v>20</v>
      </c>
      <c r="B31" s="434" t="s">
        <v>922</v>
      </c>
      <c r="C31" s="501">
        <v>836</v>
      </c>
      <c r="D31" s="501">
        <v>41.8</v>
      </c>
      <c r="E31" s="501">
        <v>122</v>
      </c>
      <c r="F31" s="501">
        <v>10</v>
      </c>
      <c r="G31" s="501">
        <v>0</v>
      </c>
      <c r="H31" s="501">
        <v>0</v>
      </c>
      <c r="I31" s="501">
        <v>714</v>
      </c>
      <c r="J31" s="501">
        <f t="shared" si="0"/>
        <v>31.799999999999997</v>
      </c>
      <c r="K31" s="501">
        <v>0</v>
      </c>
    </row>
    <row r="32" spans="1:11" s="13" customFormat="1" ht="15" x14ac:dyDescent="0.2">
      <c r="A32" s="8">
        <v>21</v>
      </c>
      <c r="B32" s="434" t="s">
        <v>923</v>
      </c>
      <c r="C32" s="501">
        <v>746</v>
      </c>
      <c r="D32" s="501">
        <v>37.299999999999997</v>
      </c>
      <c r="E32" s="501">
        <v>452</v>
      </c>
      <c r="F32" s="501">
        <v>22.5</v>
      </c>
      <c r="G32" s="501">
        <v>0</v>
      </c>
      <c r="H32" s="501">
        <v>0</v>
      </c>
      <c r="I32" s="501">
        <v>294</v>
      </c>
      <c r="J32" s="501">
        <f t="shared" si="0"/>
        <v>14.799999999999997</v>
      </c>
      <c r="K32" s="501">
        <v>0</v>
      </c>
    </row>
    <row r="33" spans="1:16" s="13" customFormat="1" ht="15" x14ac:dyDescent="0.2">
      <c r="A33" s="8">
        <v>22</v>
      </c>
      <c r="B33" s="434" t="s">
        <v>924</v>
      </c>
      <c r="C33" s="501">
        <v>999</v>
      </c>
      <c r="D33" s="501">
        <v>49.95</v>
      </c>
      <c r="E33" s="501">
        <v>324</v>
      </c>
      <c r="F33" s="501">
        <v>16.2</v>
      </c>
      <c r="G33" s="501">
        <v>0</v>
      </c>
      <c r="H33" s="501">
        <v>0</v>
      </c>
      <c r="I33" s="501">
        <v>675</v>
      </c>
      <c r="J33" s="501">
        <f t="shared" si="0"/>
        <v>33.75</v>
      </c>
      <c r="K33" s="501">
        <v>0</v>
      </c>
    </row>
    <row r="34" spans="1:16" s="13" customFormat="1" x14ac:dyDescent="0.2">
      <c r="A34" s="3" t="s">
        <v>18</v>
      </c>
      <c r="B34" s="9"/>
      <c r="C34" s="504">
        <f>SUM(C12:C33)</f>
        <v>14503</v>
      </c>
      <c r="D34" s="504">
        <f t="shared" ref="D34:K34" si="1">SUM(D12:D33)</f>
        <v>725.15000000000009</v>
      </c>
      <c r="E34" s="504">
        <f t="shared" si="1"/>
        <v>5359</v>
      </c>
      <c r="F34" s="504">
        <f t="shared" si="1"/>
        <v>280.74999999999994</v>
      </c>
      <c r="G34" s="504">
        <f t="shared" si="1"/>
        <v>0</v>
      </c>
      <c r="H34" s="504">
        <f t="shared" si="1"/>
        <v>0</v>
      </c>
      <c r="I34" s="504">
        <f t="shared" si="1"/>
        <v>9144</v>
      </c>
      <c r="J34" s="867">
        <f t="shared" si="1"/>
        <v>444.40000000000009</v>
      </c>
      <c r="K34" s="504">
        <f t="shared" si="1"/>
        <v>0</v>
      </c>
    </row>
    <row r="35" spans="1:16" s="13" customFormat="1" x14ac:dyDescent="0.2"/>
    <row r="36" spans="1:16" s="13" customFormat="1" ht="23.25" x14ac:dyDescent="0.35">
      <c r="A36" s="11" t="s">
        <v>40</v>
      </c>
      <c r="I36" s="892">
        <v>14397</v>
      </c>
      <c r="J36" s="13">
        <f>I36-I34</f>
        <v>5253</v>
      </c>
    </row>
    <row r="37" spans="1:16" ht="15.75" customHeight="1" x14ac:dyDescent="0.2">
      <c r="C37" s="1036"/>
      <c r="D37" s="1036"/>
      <c r="E37" s="1036"/>
      <c r="F37" s="1036"/>
    </row>
    <row r="38" spans="1:16" s="16" customFormat="1" ht="13.9" customHeight="1" x14ac:dyDescent="0.2">
      <c r="A38" s="703"/>
      <c r="B38" s="698"/>
      <c r="C38" s="698">
        <f>E34*5000/100000</f>
        <v>267.95</v>
      </c>
      <c r="D38" s="698"/>
      <c r="E38" s="698"/>
      <c r="F38" s="698"/>
      <c r="G38" s="698"/>
      <c r="H38" s="698"/>
      <c r="I38" s="698"/>
      <c r="J38" s="698"/>
      <c r="K38" s="82"/>
      <c r="L38" s="82"/>
      <c r="M38" s="82"/>
      <c r="N38" s="82"/>
      <c r="O38" s="82"/>
      <c r="P38" s="82"/>
    </row>
    <row r="39" spans="1:16" s="16" customFormat="1" ht="13.15" customHeight="1" x14ac:dyDescent="0.2">
      <c r="A39" s="698"/>
      <c r="B39" s="698"/>
      <c r="C39" s="698"/>
      <c r="D39" s="698"/>
      <c r="E39" s="698"/>
      <c r="F39" s="698"/>
      <c r="G39" s="698"/>
      <c r="H39" s="953" t="s">
        <v>1034</v>
      </c>
      <c r="I39" s="953"/>
      <c r="J39" s="953"/>
      <c r="K39" s="953"/>
      <c r="L39" s="953"/>
      <c r="M39" s="82"/>
      <c r="N39" s="82"/>
      <c r="O39" s="82"/>
      <c r="P39" s="82"/>
    </row>
    <row r="40" spans="1:16" s="16" customFormat="1" ht="13.15" customHeight="1" x14ac:dyDescent="0.2">
      <c r="A40" s="698"/>
      <c r="B40" s="698"/>
      <c r="C40" s="698"/>
      <c r="D40" s="698"/>
      <c r="E40" s="698"/>
      <c r="F40" s="698"/>
      <c r="G40" s="698"/>
      <c r="H40" s="953"/>
      <c r="I40" s="953"/>
      <c r="J40" s="953"/>
      <c r="K40" s="953"/>
      <c r="L40" s="953"/>
      <c r="M40" s="82"/>
      <c r="N40" s="82"/>
      <c r="O40" s="82"/>
      <c r="P40" s="82"/>
    </row>
    <row r="41" spans="1:16" s="16" customFormat="1" ht="24.75" customHeight="1" x14ac:dyDescent="0.2">
      <c r="A41" s="15"/>
      <c r="B41" s="15"/>
      <c r="C41" s="15"/>
      <c r="D41" s="15"/>
      <c r="E41" s="15"/>
      <c r="F41" s="15"/>
      <c r="G41" s="703"/>
      <c r="H41" s="953"/>
      <c r="I41" s="953"/>
      <c r="J41" s="953"/>
      <c r="K41" s="953"/>
      <c r="L41" s="953"/>
    </row>
    <row r="42" spans="1:16" s="16" customFormat="1" x14ac:dyDescent="0.2">
      <c r="A42" s="15"/>
    </row>
    <row r="43" spans="1:16" x14ac:dyDescent="0.2">
      <c r="A43" s="1035"/>
      <c r="B43" s="1035"/>
      <c r="C43" s="1035"/>
      <c r="D43" s="1035"/>
      <c r="E43" s="1035"/>
      <c r="F43" s="1035"/>
      <c r="G43" s="1035"/>
      <c r="H43" s="1035"/>
      <c r="I43" s="1035"/>
      <c r="J43" s="1035"/>
    </row>
  </sheetData>
  <mergeCells count="18">
    <mergeCell ref="A7:B7"/>
    <mergeCell ref="I7:K7"/>
    <mergeCell ref="D1:E1"/>
    <mergeCell ref="J1:K1"/>
    <mergeCell ref="A2:J2"/>
    <mergeCell ref="A3:J3"/>
    <mergeCell ref="A5:L5"/>
    <mergeCell ref="A43:J43"/>
    <mergeCell ref="K9:K10"/>
    <mergeCell ref="C37:F37"/>
    <mergeCell ref="H39:L41"/>
    <mergeCell ref="C8:J8"/>
    <mergeCell ref="A9:A10"/>
    <mergeCell ref="B9:B10"/>
    <mergeCell ref="C9:D9"/>
    <mergeCell ref="E9:F9"/>
    <mergeCell ref="G9:H9"/>
    <mergeCell ref="I9:J9"/>
  </mergeCells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topLeftCell="A7" zoomScale="80" zoomScaleNormal="80" zoomScaleSheetLayoutView="86" workbookViewId="0">
      <selection activeCell="P14" sqref="P14"/>
    </sheetView>
  </sheetViews>
  <sheetFormatPr defaultRowHeight="12.75" x14ac:dyDescent="0.2"/>
  <cols>
    <col min="1" max="1" width="9.28515625" style="15" customWidth="1"/>
    <col min="2" max="3" width="8.5703125" style="15" customWidth="1"/>
    <col min="4" max="4" width="12" style="15" customWidth="1"/>
    <col min="5" max="5" width="8.5703125" style="15" customWidth="1"/>
    <col min="6" max="6" width="9.5703125" style="15" customWidth="1"/>
    <col min="7" max="7" width="8.5703125" style="15" customWidth="1"/>
    <col min="8" max="8" width="11.7109375" style="15" customWidth="1"/>
    <col min="9" max="15" width="8.5703125" style="15" customWidth="1"/>
    <col min="16" max="16" width="8.42578125" style="15" customWidth="1"/>
    <col min="17" max="17" width="8.5703125" style="15" customWidth="1"/>
    <col min="18" max="18" width="15.28515625" style="15" customWidth="1"/>
    <col min="19" max="19" width="8.5703125" style="15" customWidth="1"/>
    <col min="20" max="16384" width="9.140625" style="15"/>
  </cols>
  <sheetData>
    <row r="1" spans="1:19" x14ac:dyDescent="0.2">
      <c r="A1" s="15" t="s">
        <v>11</v>
      </c>
      <c r="H1" s="945"/>
      <c r="I1" s="945"/>
      <c r="R1" s="940" t="s">
        <v>55</v>
      </c>
      <c r="S1" s="940"/>
    </row>
    <row r="2" spans="1:19" s="14" customFormat="1" ht="15.75" x14ac:dyDescent="0.25">
      <c r="A2" s="941" t="s">
        <v>0</v>
      </c>
      <c r="B2" s="941"/>
      <c r="C2" s="941"/>
      <c r="D2" s="941"/>
      <c r="E2" s="941"/>
      <c r="F2" s="941"/>
      <c r="G2" s="941"/>
      <c r="H2" s="941"/>
      <c r="I2" s="941"/>
      <c r="J2" s="941"/>
      <c r="K2" s="941"/>
      <c r="L2" s="941"/>
      <c r="M2" s="941"/>
      <c r="N2" s="941"/>
      <c r="O2" s="941"/>
      <c r="P2" s="941"/>
      <c r="Q2" s="941"/>
      <c r="R2" s="941"/>
      <c r="S2" s="941"/>
    </row>
    <row r="3" spans="1:19" s="14" customFormat="1" ht="20.25" customHeight="1" x14ac:dyDescent="0.3">
      <c r="A3" s="942" t="s">
        <v>747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942"/>
      <c r="Q3" s="942"/>
      <c r="R3" s="942"/>
      <c r="S3" s="942"/>
    </row>
    <row r="5" spans="1:19" s="14" customFormat="1" ht="15.75" x14ac:dyDescent="0.25">
      <c r="A5" s="943" t="s">
        <v>796</v>
      </c>
      <c r="B5" s="943"/>
      <c r="C5" s="943"/>
      <c r="D5" s="943"/>
      <c r="E5" s="943"/>
      <c r="F5" s="943"/>
      <c r="G5" s="943"/>
      <c r="H5" s="943"/>
      <c r="I5" s="943"/>
      <c r="J5" s="943"/>
      <c r="K5" s="943"/>
      <c r="L5" s="943"/>
      <c r="M5" s="943"/>
      <c r="N5" s="943"/>
      <c r="O5" s="943"/>
      <c r="P5" s="943"/>
      <c r="Q5" s="943"/>
      <c r="R5" s="943"/>
      <c r="S5" s="943"/>
    </row>
    <row r="6" spans="1:19" x14ac:dyDescent="0.2">
      <c r="A6" s="944" t="s">
        <v>159</v>
      </c>
      <c r="B6" s="944"/>
    </row>
    <row r="7" spans="1:19" x14ac:dyDescent="0.2">
      <c r="A7" s="944" t="s">
        <v>166</v>
      </c>
      <c r="B7" s="944"/>
      <c r="C7" s="944"/>
      <c r="D7" s="944"/>
      <c r="E7" s="944"/>
      <c r="F7" s="944"/>
      <c r="G7" s="944"/>
      <c r="H7" s="944"/>
      <c r="I7" s="944"/>
      <c r="R7" s="29"/>
      <c r="S7" s="29"/>
    </row>
    <row r="9" spans="1:19" ht="18" customHeight="1" x14ac:dyDescent="0.2">
      <c r="A9" s="5"/>
      <c r="B9" s="933" t="s">
        <v>42</v>
      </c>
      <c r="C9" s="933"/>
      <c r="D9" s="933" t="s">
        <v>43</v>
      </c>
      <c r="E9" s="933"/>
      <c r="F9" s="933" t="s">
        <v>44</v>
      </c>
      <c r="G9" s="933"/>
      <c r="H9" s="946" t="s">
        <v>45</v>
      </c>
      <c r="I9" s="946"/>
      <c r="J9" s="933" t="s">
        <v>46</v>
      </c>
      <c r="K9" s="933"/>
      <c r="L9" s="25" t="s">
        <v>18</v>
      </c>
    </row>
    <row r="10" spans="1:19" s="66" customFormat="1" ht="13.5" customHeight="1" x14ac:dyDescent="0.2">
      <c r="A10" s="67">
        <v>1</v>
      </c>
      <c r="B10" s="939">
        <v>2</v>
      </c>
      <c r="C10" s="939"/>
      <c r="D10" s="939">
        <v>3</v>
      </c>
      <c r="E10" s="939"/>
      <c r="F10" s="939">
        <v>4</v>
      </c>
      <c r="G10" s="939"/>
      <c r="H10" s="939">
        <v>5</v>
      </c>
      <c r="I10" s="939"/>
      <c r="J10" s="939">
        <v>6</v>
      </c>
      <c r="K10" s="939"/>
      <c r="L10" s="67">
        <v>7</v>
      </c>
    </row>
    <row r="11" spans="1:19" x14ac:dyDescent="0.2">
      <c r="A11" s="3" t="s">
        <v>47</v>
      </c>
      <c r="B11" s="934">
        <v>281</v>
      </c>
      <c r="C11" s="934"/>
      <c r="D11" s="934">
        <v>0</v>
      </c>
      <c r="E11" s="934"/>
      <c r="F11" s="934">
        <v>222</v>
      </c>
      <c r="G11" s="934"/>
      <c r="H11" s="934">
        <v>81</v>
      </c>
      <c r="I11" s="934"/>
      <c r="J11" s="934">
        <v>186</v>
      </c>
      <c r="K11" s="934"/>
      <c r="L11" s="279">
        <f>SUM(B11:K11)</f>
        <v>770</v>
      </c>
    </row>
    <row r="12" spans="1:19" x14ac:dyDescent="0.2">
      <c r="A12" s="3" t="s">
        <v>48</v>
      </c>
      <c r="B12" s="934">
        <v>12263</v>
      </c>
      <c r="C12" s="934"/>
      <c r="D12" s="934">
        <v>104</v>
      </c>
      <c r="E12" s="934"/>
      <c r="F12" s="934">
        <v>11917</v>
      </c>
      <c r="G12" s="934"/>
      <c r="H12" s="934">
        <v>346</v>
      </c>
      <c r="I12" s="934"/>
      <c r="J12" s="934">
        <f>4675+105</f>
        <v>4780</v>
      </c>
      <c r="K12" s="934"/>
      <c r="L12" s="279">
        <f>SUM(B12:K12)</f>
        <v>29410</v>
      </c>
    </row>
    <row r="13" spans="1:19" x14ac:dyDescent="0.2">
      <c r="A13" s="3" t="s">
        <v>18</v>
      </c>
      <c r="B13" s="937">
        <f>SUM(B10:B12)</f>
        <v>12546</v>
      </c>
      <c r="C13" s="937"/>
      <c r="D13" s="937">
        <f>SUM(D10:D12)</f>
        <v>107</v>
      </c>
      <c r="E13" s="937"/>
      <c r="F13" s="937">
        <f>SUM(F10:F12)</f>
        <v>12143</v>
      </c>
      <c r="G13" s="937"/>
      <c r="H13" s="937">
        <f>SUM(H10:H12)</f>
        <v>432</v>
      </c>
      <c r="I13" s="937"/>
      <c r="J13" s="937">
        <f>SUM(J10:J12)</f>
        <v>4972</v>
      </c>
      <c r="K13" s="937"/>
      <c r="L13" s="279">
        <f>SUM(B13:K13)</f>
        <v>30200</v>
      </c>
    </row>
    <row r="14" spans="1:19" x14ac:dyDescent="0.2">
      <c r="A14" s="12"/>
      <c r="B14" s="491"/>
      <c r="C14" s="491"/>
      <c r="D14" s="491"/>
      <c r="E14" s="491"/>
      <c r="F14" s="491"/>
      <c r="G14" s="491"/>
      <c r="H14" s="491"/>
      <c r="I14" s="491"/>
      <c r="J14" s="491"/>
      <c r="K14" s="491"/>
      <c r="L14" s="491"/>
    </row>
    <row r="15" spans="1:19" x14ac:dyDescent="0.2">
      <c r="A15" s="948" t="s">
        <v>428</v>
      </c>
      <c r="B15" s="948"/>
      <c r="C15" s="948"/>
      <c r="D15" s="948"/>
      <c r="E15" s="948"/>
      <c r="F15" s="948"/>
      <c r="G15" s="948"/>
      <c r="H15" s="12"/>
      <c r="I15" s="12"/>
      <c r="J15" s="12"/>
      <c r="K15" s="12"/>
      <c r="L15" s="12"/>
    </row>
    <row r="16" spans="1:19" ht="12.75" customHeight="1" x14ac:dyDescent="0.2">
      <c r="A16" s="950" t="s">
        <v>174</v>
      </c>
      <c r="B16" s="951"/>
      <c r="C16" s="949" t="s">
        <v>200</v>
      </c>
      <c r="D16" s="949"/>
      <c r="E16" s="3" t="s">
        <v>18</v>
      </c>
      <c r="I16" s="12"/>
      <c r="J16" s="12"/>
      <c r="K16" s="12"/>
      <c r="L16" s="12"/>
    </row>
    <row r="17" spans="1:20" x14ac:dyDescent="0.2">
      <c r="A17" s="903">
        <v>600</v>
      </c>
      <c r="B17" s="904"/>
      <c r="C17" s="903">
        <v>2900</v>
      </c>
      <c r="D17" s="904"/>
      <c r="E17" s="379">
        <v>3500</v>
      </c>
      <c r="I17" s="12"/>
      <c r="J17" s="12"/>
      <c r="K17" s="12"/>
      <c r="L17" s="12"/>
    </row>
    <row r="18" spans="1:20" x14ac:dyDescent="0.2">
      <c r="A18" s="903"/>
      <c r="B18" s="904"/>
      <c r="C18" s="903"/>
      <c r="D18" s="904"/>
      <c r="E18" s="3"/>
      <c r="I18" s="12"/>
      <c r="J18" s="12"/>
      <c r="K18" s="12"/>
      <c r="L18" s="12"/>
    </row>
    <row r="19" spans="1:20" x14ac:dyDescent="0.2">
      <c r="A19" s="270"/>
      <c r="B19" s="270"/>
      <c r="C19" s="270"/>
      <c r="D19" s="270"/>
      <c r="E19" s="270"/>
      <c r="F19" s="270"/>
      <c r="G19" s="270"/>
      <c r="H19" s="12"/>
      <c r="I19" s="12"/>
      <c r="J19" s="12"/>
      <c r="K19" s="12"/>
      <c r="L19" s="12"/>
    </row>
    <row r="21" spans="1:20" ht="19.149999999999999" customHeight="1" x14ac:dyDescent="0.2">
      <c r="A21" s="952" t="s">
        <v>167</v>
      </c>
      <c r="B21" s="952"/>
      <c r="C21" s="952"/>
      <c r="D21" s="952"/>
      <c r="E21" s="952"/>
      <c r="F21" s="952"/>
      <c r="G21" s="952"/>
      <c r="H21" s="952"/>
      <c r="I21" s="952"/>
      <c r="J21" s="952"/>
      <c r="K21" s="952"/>
      <c r="L21" s="952"/>
      <c r="M21" s="952"/>
      <c r="N21" s="952"/>
      <c r="O21" s="952"/>
      <c r="P21" s="952"/>
      <c r="Q21" s="952"/>
      <c r="R21" s="952"/>
      <c r="S21" s="952"/>
    </row>
    <row r="22" spans="1:20" x14ac:dyDescent="0.2">
      <c r="A22" s="933" t="s">
        <v>22</v>
      </c>
      <c r="B22" s="933" t="s">
        <v>49</v>
      </c>
      <c r="C22" s="933"/>
      <c r="D22" s="933"/>
      <c r="E22" s="938" t="s">
        <v>23</v>
      </c>
      <c r="F22" s="938"/>
      <c r="G22" s="938"/>
      <c r="H22" s="938"/>
      <c r="I22" s="938"/>
      <c r="J22" s="938"/>
      <c r="K22" s="938"/>
      <c r="L22" s="938"/>
      <c r="M22" s="901" t="s">
        <v>24</v>
      </c>
      <c r="N22" s="901"/>
      <c r="O22" s="901"/>
      <c r="P22" s="901"/>
      <c r="Q22" s="901"/>
      <c r="R22" s="901"/>
      <c r="S22" s="901"/>
      <c r="T22" s="901"/>
    </row>
    <row r="23" spans="1:20" ht="33.75" customHeight="1" x14ac:dyDescent="0.2">
      <c r="A23" s="933"/>
      <c r="B23" s="933"/>
      <c r="C23" s="933"/>
      <c r="D23" s="933"/>
      <c r="E23" s="911" t="s">
        <v>129</v>
      </c>
      <c r="F23" s="913"/>
      <c r="G23" s="911" t="s">
        <v>168</v>
      </c>
      <c r="H23" s="913"/>
      <c r="I23" s="933" t="s">
        <v>50</v>
      </c>
      <c r="J23" s="933"/>
      <c r="K23" s="911" t="s">
        <v>92</v>
      </c>
      <c r="L23" s="913"/>
      <c r="M23" s="911" t="s">
        <v>93</v>
      </c>
      <c r="N23" s="913"/>
      <c r="O23" s="911" t="s">
        <v>168</v>
      </c>
      <c r="P23" s="913"/>
      <c r="Q23" s="933" t="s">
        <v>50</v>
      </c>
      <c r="R23" s="933"/>
      <c r="S23" s="933" t="s">
        <v>92</v>
      </c>
      <c r="T23" s="933"/>
    </row>
    <row r="24" spans="1:20" s="66" customFormat="1" ht="15.75" customHeight="1" x14ac:dyDescent="0.2">
      <c r="A24" s="67">
        <v>1</v>
      </c>
      <c r="B24" s="935">
        <v>2</v>
      </c>
      <c r="C24" s="947"/>
      <c r="D24" s="936"/>
      <c r="E24" s="935">
        <v>3</v>
      </c>
      <c r="F24" s="936"/>
      <c r="G24" s="935">
        <v>4</v>
      </c>
      <c r="H24" s="936"/>
      <c r="I24" s="939">
        <v>5</v>
      </c>
      <c r="J24" s="939"/>
      <c r="K24" s="939">
        <v>6</v>
      </c>
      <c r="L24" s="939"/>
      <c r="M24" s="935">
        <v>3</v>
      </c>
      <c r="N24" s="936"/>
      <c r="O24" s="935">
        <v>4</v>
      </c>
      <c r="P24" s="936"/>
      <c r="Q24" s="939">
        <v>5</v>
      </c>
      <c r="R24" s="939"/>
      <c r="S24" s="939">
        <v>6</v>
      </c>
      <c r="T24" s="939"/>
    </row>
    <row r="25" spans="1:20" ht="27.75" customHeight="1" x14ac:dyDescent="0.2">
      <c r="A25" s="65">
        <v>1</v>
      </c>
      <c r="B25" s="963" t="s">
        <v>487</v>
      </c>
      <c r="C25" s="964"/>
      <c r="D25" s="965"/>
      <c r="E25" s="926">
        <v>100</v>
      </c>
      <c r="F25" s="927"/>
      <c r="G25" s="903" t="s">
        <v>355</v>
      </c>
      <c r="H25" s="904"/>
      <c r="I25" s="925">
        <v>340</v>
      </c>
      <c r="J25" s="925"/>
      <c r="K25" s="925">
        <v>8</v>
      </c>
      <c r="L25" s="925"/>
      <c r="M25" s="926">
        <v>150</v>
      </c>
      <c r="N25" s="927"/>
      <c r="O25" s="903" t="s">
        <v>355</v>
      </c>
      <c r="P25" s="904"/>
      <c r="Q25" s="925">
        <v>510</v>
      </c>
      <c r="R25" s="925"/>
      <c r="S25" s="925">
        <v>14</v>
      </c>
      <c r="T25" s="925"/>
    </row>
    <row r="26" spans="1:20" x14ac:dyDescent="0.2">
      <c r="A26" s="65">
        <v>2</v>
      </c>
      <c r="B26" s="922" t="s">
        <v>51</v>
      </c>
      <c r="C26" s="923"/>
      <c r="D26" s="924"/>
      <c r="E26" s="926">
        <v>20</v>
      </c>
      <c r="F26" s="927"/>
      <c r="G26" s="930">
        <v>1.33</v>
      </c>
      <c r="H26" s="931"/>
      <c r="I26" s="925">
        <v>70</v>
      </c>
      <c r="J26" s="925"/>
      <c r="K26" s="925">
        <v>5</v>
      </c>
      <c r="L26" s="925"/>
      <c r="M26" s="926">
        <v>30</v>
      </c>
      <c r="N26" s="927"/>
      <c r="O26" s="930">
        <v>2</v>
      </c>
      <c r="P26" s="931"/>
      <c r="Q26" s="925">
        <v>105</v>
      </c>
      <c r="R26" s="925"/>
      <c r="S26" s="925">
        <v>6.6</v>
      </c>
      <c r="T26" s="925"/>
    </row>
    <row r="27" spans="1:20" x14ac:dyDescent="0.2">
      <c r="A27" s="65">
        <v>3</v>
      </c>
      <c r="B27" s="922" t="s">
        <v>169</v>
      </c>
      <c r="C27" s="923"/>
      <c r="D27" s="924"/>
      <c r="E27" s="926">
        <v>50</v>
      </c>
      <c r="F27" s="927"/>
      <c r="G27" s="930">
        <v>1</v>
      </c>
      <c r="H27" s="931"/>
      <c r="I27" s="925">
        <v>25</v>
      </c>
      <c r="J27" s="925"/>
      <c r="K27" s="925">
        <v>0</v>
      </c>
      <c r="L27" s="925"/>
      <c r="M27" s="926">
        <v>75</v>
      </c>
      <c r="N27" s="927"/>
      <c r="O27" s="930">
        <v>1.57</v>
      </c>
      <c r="P27" s="931"/>
      <c r="Q27" s="925">
        <v>37</v>
      </c>
      <c r="R27" s="925"/>
      <c r="S27" s="925">
        <v>0</v>
      </c>
      <c r="T27" s="925"/>
    </row>
    <row r="28" spans="1:20" x14ac:dyDescent="0.2">
      <c r="A28" s="65">
        <v>4</v>
      </c>
      <c r="B28" s="922" t="s">
        <v>52</v>
      </c>
      <c r="C28" s="923"/>
      <c r="D28" s="924"/>
      <c r="E28" s="926">
        <v>5</v>
      </c>
      <c r="F28" s="927"/>
      <c r="G28" s="930">
        <v>0.65</v>
      </c>
      <c r="H28" s="931"/>
      <c r="I28" s="925">
        <v>45</v>
      </c>
      <c r="J28" s="925"/>
      <c r="K28" s="925">
        <v>0</v>
      </c>
      <c r="L28" s="925"/>
      <c r="M28" s="926">
        <v>7.5</v>
      </c>
      <c r="N28" s="927"/>
      <c r="O28" s="930">
        <v>0.99</v>
      </c>
      <c r="P28" s="931"/>
      <c r="Q28" s="925">
        <v>68</v>
      </c>
      <c r="R28" s="925"/>
      <c r="S28" s="925">
        <v>0</v>
      </c>
      <c r="T28" s="925"/>
    </row>
    <row r="29" spans="1:20" x14ac:dyDescent="0.2">
      <c r="A29" s="65">
        <v>5</v>
      </c>
      <c r="B29" s="922" t="s">
        <v>53</v>
      </c>
      <c r="C29" s="923"/>
      <c r="D29" s="924"/>
      <c r="E29" s="926" t="s">
        <v>927</v>
      </c>
      <c r="F29" s="927"/>
      <c r="G29" s="930">
        <v>0.65</v>
      </c>
      <c r="H29" s="931"/>
      <c r="I29" s="925">
        <v>0</v>
      </c>
      <c r="J29" s="925"/>
      <c r="K29" s="925" t="s">
        <v>927</v>
      </c>
      <c r="L29" s="925"/>
      <c r="M29" s="926"/>
      <c r="N29" s="927"/>
      <c r="O29" s="930">
        <v>1.19</v>
      </c>
      <c r="P29" s="931"/>
      <c r="Q29" s="925">
        <v>0</v>
      </c>
      <c r="R29" s="925"/>
      <c r="S29" s="925">
        <v>0</v>
      </c>
      <c r="T29" s="925"/>
    </row>
    <row r="30" spans="1:20" x14ac:dyDescent="0.2">
      <c r="A30" s="65">
        <v>6</v>
      </c>
      <c r="B30" s="922" t="s">
        <v>54</v>
      </c>
      <c r="C30" s="923"/>
      <c r="D30" s="924"/>
      <c r="E30" s="926">
        <v>0</v>
      </c>
      <c r="F30" s="927"/>
      <c r="G30" s="930">
        <v>0.85</v>
      </c>
      <c r="H30" s="931"/>
      <c r="I30" s="925">
        <v>0</v>
      </c>
      <c r="J30" s="925"/>
      <c r="K30" s="925">
        <v>0</v>
      </c>
      <c r="L30" s="925"/>
      <c r="M30" s="926">
        <v>0</v>
      </c>
      <c r="N30" s="927"/>
      <c r="O30" s="930">
        <v>0.96</v>
      </c>
      <c r="P30" s="931"/>
      <c r="Q30" s="925">
        <v>0</v>
      </c>
      <c r="R30" s="925"/>
      <c r="S30" s="925">
        <v>0</v>
      </c>
      <c r="T30" s="925"/>
    </row>
    <row r="31" spans="1:20" x14ac:dyDescent="0.2">
      <c r="A31" s="65">
        <v>7</v>
      </c>
      <c r="B31" s="932" t="s">
        <v>170</v>
      </c>
      <c r="C31" s="932"/>
      <c r="D31" s="932"/>
      <c r="E31" s="925">
        <v>0</v>
      </c>
      <c r="F31" s="925"/>
      <c r="G31" s="929">
        <v>0</v>
      </c>
      <c r="H31" s="929"/>
      <c r="I31" s="925">
        <v>0</v>
      </c>
      <c r="J31" s="925"/>
      <c r="K31" s="925">
        <v>0</v>
      </c>
      <c r="L31" s="925"/>
      <c r="M31" s="925">
        <v>0</v>
      </c>
      <c r="N31" s="925"/>
      <c r="O31" s="929">
        <v>0</v>
      </c>
      <c r="P31" s="929"/>
      <c r="Q31" s="925">
        <v>0</v>
      </c>
      <c r="R31" s="925"/>
      <c r="S31" s="925">
        <v>0</v>
      </c>
      <c r="T31" s="925"/>
    </row>
    <row r="32" spans="1:20" x14ac:dyDescent="0.2">
      <c r="A32" s="65"/>
      <c r="B32" s="933" t="s">
        <v>18</v>
      </c>
      <c r="C32" s="933"/>
      <c r="D32" s="933"/>
      <c r="E32" s="901">
        <f>SUM(E26:E31)</f>
        <v>75</v>
      </c>
      <c r="F32" s="901"/>
      <c r="G32" s="901">
        <f>SUM(G26:G31)</f>
        <v>4.4799999999999995</v>
      </c>
      <c r="H32" s="901"/>
      <c r="I32" s="901">
        <f t="shared" ref="I32" si="0">SUM(I26:I31)</f>
        <v>140</v>
      </c>
      <c r="J32" s="901"/>
      <c r="K32" s="901">
        <f t="shared" ref="K32" si="1">SUM(K26:K31)</f>
        <v>5</v>
      </c>
      <c r="L32" s="901"/>
      <c r="M32" s="901">
        <f t="shared" ref="M32" si="2">SUM(M26:M31)</f>
        <v>112.5</v>
      </c>
      <c r="N32" s="901"/>
      <c r="O32" s="901">
        <f t="shared" ref="O32" si="3">SUM(O26:O31)</f>
        <v>6.71</v>
      </c>
      <c r="P32" s="901"/>
      <c r="Q32" s="901">
        <f t="shared" ref="Q32" si="4">SUM(Q26:Q31)</f>
        <v>210</v>
      </c>
      <c r="R32" s="901"/>
      <c r="S32" s="901">
        <f t="shared" ref="S32" si="5">SUM(S26:S31)</f>
        <v>6.6</v>
      </c>
      <c r="T32" s="901"/>
    </row>
    <row r="33" spans="1:20" x14ac:dyDescent="0.2">
      <c r="A33" s="119"/>
      <c r="B33" s="120"/>
      <c r="C33" s="120"/>
      <c r="D33" s="120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ht="12.75" customHeight="1" x14ac:dyDescent="0.2">
      <c r="A34" s="273" t="s">
        <v>408</v>
      </c>
      <c r="B34" s="955" t="s">
        <v>463</v>
      </c>
      <c r="C34" s="955"/>
      <c r="D34" s="955"/>
      <c r="E34" s="955"/>
      <c r="F34" s="955"/>
      <c r="G34" s="955"/>
      <c r="H34" s="955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x14ac:dyDescent="0.2">
      <c r="A35" s="273"/>
      <c r="B35" s="120"/>
      <c r="C35" s="120"/>
      <c r="D35" s="120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s="29" customFormat="1" ht="17.25" customHeight="1" x14ac:dyDescent="0.2">
      <c r="A36" s="2" t="s">
        <v>22</v>
      </c>
      <c r="B36" s="956" t="s">
        <v>409</v>
      </c>
      <c r="C36" s="957"/>
      <c r="D36" s="958"/>
      <c r="E36" s="911" t="s">
        <v>23</v>
      </c>
      <c r="F36" s="912"/>
      <c r="G36" s="912"/>
      <c r="H36" s="912"/>
      <c r="I36" s="912"/>
      <c r="J36" s="913"/>
      <c r="K36" s="901" t="s">
        <v>24</v>
      </c>
      <c r="L36" s="901"/>
      <c r="M36" s="901"/>
      <c r="N36" s="901"/>
      <c r="O36" s="901"/>
      <c r="P36" s="901"/>
      <c r="Q36" s="928"/>
      <c r="R36" s="928"/>
      <c r="S36" s="928"/>
      <c r="T36" s="928"/>
    </row>
    <row r="37" spans="1:20" x14ac:dyDescent="0.2">
      <c r="A37" s="4"/>
      <c r="B37" s="959"/>
      <c r="C37" s="960"/>
      <c r="D37" s="961"/>
      <c r="E37" s="903" t="s">
        <v>425</v>
      </c>
      <c r="F37" s="904"/>
      <c r="G37" s="903" t="s">
        <v>426</v>
      </c>
      <c r="H37" s="904"/>
      <c r="I37" s="903" t="s">
        <v>427</v>
      </c>
      <c r="J37" s="904"/>
      <c r="K37" s="901" t="s">
        <v>425</v>
      </c>
      <c r="L37" s="901"/>
      <c r="M37" s="901" t="s">
        <v>426</v>
      </c>
      <c r="N37" s="901"/>
      <c r="O37" s="901" t="s">
        <v>427</v>
      </c>
      <c r="P37" s="901"/>
      <c r="Q37" s="12"/>
      <c r="R37" s="12"/>
      <c r="S37" s="12"/>
      <c r="T37" s="12"/>
    </row>
    <row r="38" spans="1:20" ht="42" customHeight="1" x14ac:dyDescent="0.2">
      <c r="A38" s="65">
        <v>1</v>
      </c>
      <c r="B38" s="903" t="s">
        <v>928</v>
      </c>
      <c r="C38" s="914"/>
      <c r="D38" s="904"/>
      <c r="E38" s="901" t="s">
        <v>929</v>
      </c>
      <c r="F38" s="901"/>
      <c r="G38" s="915" t="s">
        <v>1033</v>
      </c>
      <c r="H38" s="916"/>
      <c r="I38" s="917" t="s">
        <v>930</v>
      </c>
      <c r="J38" s="918"/>
      <c r="K38" s="901" t="s">
        <v>929</v>
      </c>
      <c r="L38" s="901"/>
      <c r="M38" s="915" t="s">
        <v>1033</v>
      </c>
      <c r="N38" s="916"/>
      <c r="O38" s="917" t="s">
        <v>930</v>
      </c>
      <c r="P38" s="918"/>
      <c r="Q38" s="12"/>
      <c r="R38" s="12"/>
      <c r="S38" s="12"/>
      <c r="T38" s="12"/>
    </row>
    <row r="39" spans="1:20" x14ac:dyDescent="0.2">
      <c r="A39" s="65">
        <v>2</v>
      </c>
      <c r="B39" s="903" t="s">
        <v>931</v>
      </c>
      <c r="C39" s="914"/>
      <c r="D39" s="904"/>
      <c r="E39" s="901"/>
      <c r="F39" s="901"/>
      <c r="G39" s="905" t="s">
        <v>902</v>
      </c>
      <c r="H39" s="906"/>
      <c r="I39" s="418"/>
      <c r="J39" s="418"/>
      <c r="K39" s="901"/>
      <c r="L39" s="901"/>
      <c r="M39" s="905" t="s">
        <v>902</v>
      </c>
      <c r="N39" s="906"/>
      <c r="O39" s="418"/>
      <c r="P39" s="418"/>
      <c r="Q39" s="12"/>
      <c r="R39" s="12"/>
      <c r="S39" s="12"/>
      <c r="T39" s="12"/>
    </row>
    <row r="40" spans="1:20" x14ac:dyDescent="0.2">
      <c r="A40" s="65">
        <v>3</v>
      </c>
      <c r="B40" s="903" t="s">
        <v>932</v>
      </c>
      <c r="C40" s="914"/>
      <c r="D40" s="904"/>
      <c r="E40" s="901"/>
      <c r="F40" s="901"/>
      <c r="G40" s="907"/>
      <c r="H40" s="908"/>
      <c r="I40" s="418"/>
      <c r="J40" s="418"/>
      <c r="K40" s="901"/>
      <c r="L40" s="901"/>
      <c r="M40" s="907"/>
      <c r="N40" s="908"/>
      <c r="O40" s="418"/>
      <c r="P40" s="418"/>
      <c r="Q40" s="12"/>
      <c r="R40" s="12"/>
      <c r="S40" s="12"/>
      <c r="T40" s="12"/>
    </row>
    <row r="41" spans="1:20" x14ac:dyDescent="0.2">
      <c r="A41" s="65">
        <v>4</v>
      </c>
      <c r="B41" s="911" t="s">
        <v>933</v>
      </c>
      <c r="C41" s="912"/>
      <c r="D41" s="913"/>
      <c r="E41" s="901"/>
      <c r="F41" s="901"/>
      <c r="G41" s="909"/>
      <c r="H41" s="910"/>
      <c r="I41" s="901"/>
      <c r="J41" s="901"/>
      <c r="K41" s="901"/>
      <c r="L41" s="901"/>
      <c r="M41" s="909"/>
      <c r="N41" s="910"/>
      <c r="O41" s="901"/>
      <c r="P41" s="901"/>
      <c r="Q41" s="12"/>
      <c r="R41" s="12"/>
      <c r="S41" s="12"/>
      <c r="T41" s="12"/>
    </row>
    <row r="44" spans="1:20" ht="13.9" customHeight="1" x14ac:dyDescent="0.25">
      <c r="A44" s="921" t="s">
        <v>179</v>
      </c>
      <c r="B44" s="921"/>
      <c r="C44" s="921"/>
      <c r="D44" s="921"/>
      <c r="E44" s="921"/>
      <c r="F44" s="921"/>
      <c r="G44" s="921"/>
      <c r="H44" s="921"/>
      <c r="I44" s="921"/>
    </row>
    <row r="45" spans="1:20" ht="13.9" customHeight="1" x14ac:dyDescent="0.25">
      <c r="A45" s="902" t="s">
        <v>57</v>
      </c>
      <c r="B45" s="902" t="s">
        <v>23</v>
      </c>
      <c r="C45" s="902"/>
      <c r="D45" s="902"/>
      <c r="E45" s="962" t="s">
        <v>24</v>
      </c>
      <c r="F45" s="962"/>
      <c r="G45" s="962"/>
      <c r="H45" s="919" t="s">
        <v>142</v>
      </c>
      <c r="I45"/>
    </row>
    <row r="46" spans="1:20" ht="15" x14ac:dyDescent="0.25">
      <c r="A46" s="902"/>
      <c r="B46" s="46" t="s">
        <v>171</v>
      </c>
      <c r="C46" s="68" t="s">
        <v>99</v>
      </c>
      <c r="D46" s="46" t="s">
        <v>18</v>
      </c>
      <c r="E46" s="46" t="s">
        <v>171</v>
      </c>
      <c r="F46" s="68" t="s">
        <v>99</v>
      </c>
      <c r="G46" s="46" t="s">
        <v>18</v>
      </c>
      <c r="H46" s="920"/>
      <c r="I46"/>
    </row>
    <row r="47" spans="1:20" ht="14.25" x14ac:dyDescent="0.2">
      <c r="A47" s="28" t="s">
        <v>852</v>
      </c>
      <c r="B47" s="49">
        <v>2.69</v>
      </c>
      <c r="C47" s="48">
        <v>1.79</v>
      </c>
      <c r="D47" s="48">
        <f>SUM(B47:C47)</f>
        <v>4.4800000000000004</v>
      </c>
      <c r="E47" s="48">
        <v>4.03</v>
      </c>
      <c r="F47" s="419">
        <v>2.68</v>
      </c>
      <c r="G47" s="49">
        <f>SUM(E47:F47)</f>
        <v>6.7100000000000009</v>
      </c>
      <c r="H47" s="49"/>
      <c r="I47"/>
    </row>
    <row r="48" spans="1:20" ht="15" x14ac:dyDescent="0.25">
      <c r="A48" s="28" t="s">
        <v>748</v>
      </c>
      <c r="B48" s="420">
        <v>2.98</v>
      </c>
      <c r="C48" s="420">
        <v>1.99</v>
      </c>
      <c r="D48" s="421">
        <f>SUM(B48:C48)</f>
        <v>4.97</v>
      </c>
      <c r="E48" s="421">
        <v>4.47</v>
      </c>
      <c r="F48" s="419">
        <v>2.98</v>
      </c>
      <c r="G48" s="419">
        <f>SUM(E48:F48)</f>
        <v>7.4499999999999993</v>
      </c>
      <c r="H48" s="49"/>
      <c r="I48"/>
    </row>
    <row r="49" spans="1:20" ht="15" customHeight="1" x14ac:dyDescent="0.2">
      <c r="A49" s="954" t="s">
        <v>228</v>
      </c>
      <c r="B49" s="954"/>
      <c r="C49" s="954"/>
      <c r="D49" s="954"/>
      <c r="E49" s="954"/>
      <c r="F49" s="954"/>
      <c r="G49" s="954"/>
      <c r="H49" s="954"/>
      <c r="I49" s="954"/>
      <c r="J49" s="954"/>
      <c r="K49" s="954"/>
      <c r="L49" s="954"/>
      <c r="M49" s="954"/>
      <c r="N49" s="954"/>
      <c r="O49" s="954"/>
      <c r="P49" s="954"/>
      <c r="Q49" s="954"/>
      <c r="R49" s="954"/>
      <c r="S49" s="954"/>
      <c r="T49" s="954"/>
    </row>
    <row r="50" spans="1:20" ht="15" x14ac:dyDescent="0.25">
      <c r="A50" s="118"/>
      <c r="B50" s="271"/>
      <c r="C50" s="271"/>
      <c r="D50" s="13"/>
      <c r="E50" s="13"/>
      <c r="F50" s="272"/>
      <c r="G50" s="272"/>
      <c r="H50" s="272"/>
      <c r="I50"/>
    </row>
    <row r="51" spans="1:20" ht="15" x14ac:dyDescent="0.25">
      <c r="A51" s="29"/>
      <c r="B51" s="274"/>
      <c r="C51" s="274"/>
      <c r="D51" s="247"/>
      <c r="E51" s="247"/>
      <c r="F51" s="272"/>
      <c r="G51" s="272"/>
      <c r="H51" s="272"/>
      <c r="I51"/>
    </row>
    <row r="54" spans="1:20" s="16" customFormat="1" ht="12.75" customHeight="1" x14ac:dyDescent="0.2">
      <c r="A54" s="15"/>
      <c r="B54" s="15"/>
      <c r="C54" s="15"/>
      <c r="D54" s="15"/>
      <c r="E54" s="15"/>
      <c r="F54" s="15"/>
      <c r="G54" s="15"/>
      <c r="H54" s="703"/>
      <c r="I54" s="15"/>
      <c r="J54" s="703"/>
      <c r="K54" s="703"/>
      <c r="L54" s="703"/>
      <c r="M54" s="703"/>
      <c r="N54" s="953" t="s">
        <v>1034</v>
      </c>
      <c r="O54" s="953"/>
      <c r="P54" s="953"/>
      <c r="Q54" s="953"/>
      <c r="R54" s="953"/>
      <c r="S54" s="703"/>
    </row>
    <row r="55" spans="1:20" s="16" customFormat="1" ht="12.75" customHeight="1" x14ac:dyDescent="0.2">
      <c r="A55" s="698"/>
      <c r="B55" s="698"/>
      <c r="C55" s="698"/>
      <c r="D55" s="698"/>
      <c r="E55" s="698"/>
      <c r="F55" s="698"/>
      <c r="G55" s="698"/>
      <c r="H55" s="698"/>
      <c r="I55" s="698"/>
      <c r="J55" s="698"/>
      <c r="K55" s="698"/>
      <c r="L55" s="698"/>
      <c r="M55" s="698"/>
      <c r="N55" s="953"/>
      <c r="O55" s="953"/>
      <c r="P55" s="953"/>
      <c r="Q55" s="953"/>
      <c r="R55" s="953"/>
      <c r="S55" s="703"/>
    </row>
    <row r="56" spans="1:20" s="16" customFormat="1" ht="45.75" customHeight="1" x14ac:dyDescent="0.2">
      <c r="A56" s="698"/>
      <c r="B56" s="698"/>
      <c r="C56" s="698"/>
      <c r="D56" s="698"/>
      <c r="E56" s="698"/>
      <c r="F56" s="698"/>
      <c r="G56" s="698"/>
      <c r="H56" s="698"/>
      <c r="I56" s="698"/>
      <c r="J56" s="698"/>
      <c r="K56" s="698"/>
      <c r="L56" s="698"/>
      <c r="M56" s="698"/>
      <c r="N56" s="953"/>
      <c r="O56" s="953"/>
      <c r="P56" s="953"/>
      <c r="Q56" s="953"/>
      <c r="R56" s="953"/>
      <c r="S56" s="698"/>
    </row>
    <row r="57" spans="1:20" ht="27" customHeight="1" x14ac:dyDescent="0.2">
      <c r="N57" s="33"/>
      <c r="O57" s="33"/>
      <c r="P57" s="33"/>
      <c r="Q57" s="33"/>
    </row>
  </sheetData>
  <mergeCells count="172">
    <mergeCell ref="S36:T36"/>
    <mergeCell ref="I37:J37"/>
    <mergeCell ref="I32:J32"/>
    <mergeCell ref="B45:D45"/>
    <mergeCell ref="E45:G45"/>
    <mergeCell ref="M22:T22"/>
    <mergeCell ref="Q23:R23"/>
    <mergeCell ref="G24:H24"/>
    <mergeCell ref="E23:F23"/>
    <mergeCell ref="I24:J24"/>
    <mergeCell ref="Q29:R29"/>
    <mergeCell ref="I26:J26"/>
    <mergeCell ref="B25:D25"/>
    <mergeCell ref="I25:J25"/>
    <mergeCell ref="K25:L25"/>
    <mergeCell ref="Q25:R25"/>
    <mergeCell ref="Q26:R26"/>
    <mergeCell ref="E25:F25"/>
    <mergeCell ref="O26:P26"/>
    <mergeCell ref="K26:L26"/>
    <mergeCell ref="M25:N25"/>
    <mergeCell ref="G29:H29"/>
    <mergeCell ref="B27:D27"/>
    <mergeCell ref="B29:D29"/>
    <mergeCell ref="C18:D18"/>
    <mergeCell ref="N54:R56"/>
    <mergeCell ref="M39:N41"/>
    <mergeCell ref="O30:P30"/>
    <mergeCell ref="Q30:R30"/>
    <mergeCell ref="M28:N28"/>
    <mergeCell ref="K30:L30"/>
    <mergeCell ref="O38:P38"/>
    <mergeCell ref="M38:N38"/>
    <mergeCell ref="M37:N37"/>
    <mergeCell ref="O37:P37"/>
    <mergeCell ref="K38:L38"/>
    <mergeCell ref="M29:N29"/>
    <mergeCell ref="O29:P29"/>
    <mergeCell ref="Q32:R32"/>
    <mergeCell ref="M30:N30"/>
    <mergeCell ref="A49:T49"/>
    <mergeCell ref="E31:F31"/>
    <mergeCell ref="B34:H34"/>
    <mergeCell ref="B28:D28"/>
    <mergeCell ref="B36:D37"/>
    <mergeCell ref="K28:L28"/>
    <mergeCell ref="Q27:R27"/>
    <mergeCell ref="M27:N27"/>
    <mergeCell ref="J10:K10"/>
    <mergeCell ref="D10:E10"/>
    <mergeCell ref="F10:G10"/>
    <mergeCell ref="H10:I10"/>
    <mergeCell ref="B10:C10"/>
    <mergeCell ref="S23:T23"/>
    <mergeCell ref="E26:F26"/>
    <mergeCell ref="G26:H26"/>
    <mergeCell ref="E27:F27"/>
    <mergeCell ref="G27:H27"/>
    <mergeCell ref="B26:D26"/>
    <mergeCell ref="E24:F24"/>
    <mergeCell ref="B24:D24"/>
    <mergeCell ref="A15:G15"/>
    <mergeCell ref="C16:D16"/>
    <mergeCell ref="A16:B16"/>
    <mergeCell ref="A17:B17"/>
    <mergeCell ref="C17:D17"/>
    <mergeCell ref="A22:A23"/>
    <mergeCell ref="A21:S21"/>
    <mergeCell ref="Q24:R24"/>
    <mergeCell ref="S24:T24"/>
    <mergeCell ref="I23:J23"/>
    <mergeCell ref="O23:P23"/>
    <mergeCell ref="R1:S1"/>
    <mergeCell ref="A2:S2"/>
    <mergeCell ref="A3:S3"/>
    <mergeCell ref="A5:S5"/>
    <mergeCell ref="B9:C9"/>
    <mergeCell ref="A6:B6"/>
    <mergeCell ref="A7:I7"/>
    <mergeCell ref="D9:E9"/>
    <mergeCell ref="F9:G9"/>
    <mergeCell ref="H1:I1"/>
    <mergeCell ref="J9:K9"/>
    <mergeCell ref="H9:I9"/>
    <mergeCell ref="E29:F29"/>
    <mergeCell ref="E28:F28"/>
    <mergeCell ref="G28:H28"/>
    <mergeCell ref="O25:P25"/>
    <mergeCell ref="S25:T25"/>
    <mergeCell ref="I29:J29"/>
    <mergeCell ref="O27:P27"/>
    <mergeCell ref="S27:T27"/>
    <mergeCell ref="K29:L29"/>
    <mergeCell ref="M26:N26"/>
    <mergeCell ref="S28:T28"/>
    <mergeCell ref="S26:T26"/>
    <mergeCell ref="O28:P28"/>
    <mergeCell ref="I28:J28"/>
    <mergeCell ref="Q28:R28"/>
    <mergeCell ref="G25:H25"/>
    <mergeCell ref="I27:J27"/>
    <mergeCell ref="K27:L27"/>
    <mergeCell ref="S29:T29"/>
    <mergeCell ref="B11:C11"/>
    <mergeCell ref="M24:N24"/>
    <mergeCell ref="O24:P24"/>
    <mergeCell ref="G23:H23"/>
    <mergeCell ref="J13:K13"/>
    <mergeCell ref="J11:K11"/>
    <mergeCell ref="A18:B18"/>
    <mergeCell ref="D13:E13"/>
    <mergeCell ref="B22:D23"/>
    <mergeCell ref="E22:L22"/>
    <mergeCell ref="B12:C12"/>
    <mergeCell ref="H13:I13"/>
    <mergeCell ref="H12:I12"/>
    <mergeCell ref="D12:E12"/>
    <mergeCell ref="F12:G12"/>
    <mergeCell ref="B13:C13"/>
    <mergeCell ref="J12:K12"/>
    <mergeCell ref="D11:E11"/>
    <mergeCell ref="F11:G11"/>
    <mergeCell ref="H11:I11"/>
    <mergeCell ref="F13:G13"/>
    <mergeCell ref="M23:N23"/>
    <mergeCell ref="K23:L23"/>
    <mergeCell ref="K24:L24"/>
    <mergeCell ref="B30:D30"/>
    <mergeCell ref="E39:F39"/>
    <mergeCell ref="E40:F40"/>
    <mergeCell ref="S30:T30"/>
    <mergeCell ref="K32:L32"/>
    <mergeCell ref="E30:F30"/>
    <mergeCell ref="Q36:R36"/>
    <mergeCell ref="I31:J31"/>
    <mergeCell ref="G32:H32"/>
    <mergeCell ref="G31:H31"/>
    <mergeCell ref="G30:H30"/>
    <mergeCell ref="I30:J30"/>
    <mergeCell ref="M32:N32"/>
    <mergeCell ref="O32:P32"/>
    <mergeCell ref="M31:N31"/>
    <mergeCell ref="Q31:R31"/>
    <mergeCell ref="S31:T31"/>
    <mergeCell ref="O31:P31"/>
    <mergeCell ref="K31:L31"/>
    <mergeCell ref="B39:D39"/>
    <mergeCell ref="B31:D31"/>
    <mergeCell ref="E32:F32"/>
    <mergeCell ref="B32:D32"/>
    <mergeCell ref="S32:T32"/>
    <mergeCell ref="K36:P36"/>
    <mergeCell ref="K39:L39"/>
    <mergeCell ref="K37:L37"/>
    <mergeCell ref="A45:A46"/>
    <mergeCell ref="E37:F37"/>
    <mergeCell ref="G39:H41"/>
    <mergeCell ref="E36:J36"/>
    <mergeCell ref="B38:D38"/>
    <mergeCell ref="E41:F41"/>
    <mergeCell ref="O41:P41"/>
    <mergeCell ref="G37:H37"/>
    <mergeCell ref="G38:H38"/>
    <mergeCell ref="I38:J38"/>
    <mergeCell ref="E38:F38"/>
    <mergeCell ref="H45:H46"/>
    <mergeCell ref="A44:I44"/>
    <mergeCell ref="K41:L41"/>
    <mergeCell ref="B40:D40"/>
    <mergeCell ref="B41:D41"/>
    <mergeCell ref="I41:J41"/>
    <mergeCell ref="K40:L4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64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zoomScaleSheetLayoutView="100" workbookViewId="0">
      <selection activeCell="K31" sqref="K31"/>
    </sheetView>
  </sheetViews>
  <sheetFormatPr defaultRowHeight="12.75" x14ac:dyDescent="0.2"/>
  <cols>
    <col min="1" max="1" width="7.140625" customWidth="1"/>
    <col min="2" max="2" width="16.42578125" customWidth="1"/>
    <col min="3" max="3" width="14.5703125" customWidth="1"/>
    <col min="4" max="4" width="16.5703125" style="296" customWidth="1"/>
    <col min="5" max="8" width="18.42578125" style="296" customWidth="1"/>
  </cols>
  <sheetData>
    <row r="1" spans="1:15" x14ac:dyDescent="0.2">
      <c r="H1" s="301" t="s">
        <v>517</v>
      </c>
    </row>
    <row r="2" spans="1:15" ht="18" x14ac:dyDescent="0.35">
      <c r="A2" s="1030" t="s">
        <v>0</v>
      </c>
      <c r="B2" s="1030"/>
      <c r="C2" s="1030"/>
      <c r="D2" s="1030"/>
      <c r="E2" s="1030"/>
      <c r="F2" s="1030"/>
      <c r="G2" s="1030"/>
      <c r="H2" s="1030"/>
      <c r="I2" s="238"/>
      <c r="J2" s="238"/>
      <c r="K2" s="238"/>
      <c r="L2" s="238"/>
      <c r="M2" s="238"/>
      <c r="N2" s="238"/>
      <c r="O2" s="238"/>
    </row>
    <row r="3" spans="1:15" ht="21" x14ac:dyDescent="0.35">
      <c r="A3" s="1031" t="s">
        <v>747</v>
      </c>
      <c r="B3" s="1031"/>
      <c r="C3" s="1031"/>
      <c r="D3" s="1031"/>
      <c r="E3" s="1031"/>
      <c r="F3" s="1031"/>
      <c r="G3" s="1031"/>
      <c r="H3" s="1031"/>
      <c r="I3" s="239"/>
      <c r="J3" s="239"/>
      <c r="K3" s="239"/>
      <c r="L3" s="239"/>
      <c r="M3" s="239"/>
      <c r="N3" s="239"/>
      <c r="O3" s="239"/>
    </row>
    <row r="4" spans="1:15" ht="15" x14ac:dyDescent="0.3">
      <c r="A4" s="208"/>
      <c r="B4" s="208"/>
      <c r="C4" s="208"/>
      <c r="D4" s="293"/>
      <c r="E4" s="293"/>
      <c r="F4" s="293"/>
      <c r="G4" s="293"/>
      <c r="H4" s="293"/>
      <c r="I4" s="208"/>
      <c r="J4" s="208"/>
      <c r="K4" s="208"/>
      <c r="L4" s="208"/>
      <c r="M4" s="208"/>
      <c r="N4" s="208"/>
      <c r="O4" s="208"/>
    </row>
    <row r="5" spans="1:15" ht="18" x14ac:dyDescent="0.35">
      <c r="A5" s="1030" t="s">
        <v>516</v>
      </c>
      <c r="B5" s="1030"/>
      <c r="C5" s="1030"/>
      <c r="D5" s="1030"/>
      <c r="E5" s="1030"/>
      <c r="F5" s="1030"/>
      <c r="G5" s="1030"/>
      <c r="H5" s="1030"/>
      <c r="I5" s="238"/>
      <c r="J5" s="238"/>
      <c r="K5" s="238"/>
      <c r="L5" s="238"/>
      <c r="M5" s="238"/>
      <c r="N5" s="238"/>
      <c r="O5" s="238"/>
    </row>
    <row r="6" spans="1:15" ht="15" x14ac:dyDescent="0.3">
      <c r="A6" s="209" t="s">
        <v>252</v>
      </c>
      <c r="B6" s="209"/>
      <c r="C6" s="208"/>
      <c r="D6" s="293"/>
      <c r="E6" s="293"/>
      <c r="F6" s="1117" t="s">
        <v>1031</v>
      </c>
      <c r="G6" s="1117"/>
      <c r="H6" s="1117"/>
      <c r="I6" s="208"/>
      <c r="J6" s="208"/>
      <c r="K6" s="208"/>
      <c r="L6" s="240"/>
      <c r="M6" s="240"/>
      <c r="N6" s="1162"/>
      <c r="O6" s="1162"/>
    </row>
    <row r="7" spans="1:15" ht="31.5" customHeight="1" x14ac:dyDescent="0.2">
      <c r="A7" s="1138" t="s">
        <v>2</v>
      </c>
      <c r="B7" s="1138" t="s">
        <v>3</v>
      </c>
      <c r="C7" s="1163" t="s">
        <v>388</v>
      </c>
      <c r="D7" s="1159" t="s">
        <v>494</v>
      </c>
      <c r="E7" s="1160"/>
      <c r="F7" s="1160"/>
      <c r="G7" s="1160"/>
      <c r="H7" s="1161"/>
    </row>
    <row r="8" spans="1:15" ht="34.5" customHeight="1" x14ac:dyDescent="0.2">
      <c r="A8" s="1138"/>
      <c r="B8" s="1138"/>
      <c r="C8" s="1163"/>
      <c r="D8" s="294" t="s">
        <v>495</v>
      </c>
      <c r="E8" s="294" t="s">
        <v>496</v>
      </c>
      <c r="F8" s="294" t="s">
        <v>497</v>
      </c>
      <c r="G8" s="294" t="s">
        <v>652</v>
      </c>
      <c r="H8" s="294" t="s">
        <v>46</v>
      </c>
    </row>
    <row r="9" spans="1:15" ht="15" x14ac:dyDescent="0.2">
      <c r="A9" s="225">
        <v>1</v>
      </c>
      <c r="B9" s="225">
        <v>2</v>
      </c>
      <c r="C9" s="225">
        <v>3</v>
      </c>
      <c r="D9" s="225">
        <v>4</v>
      </c>
      <c r="E9" s="225">
        <v>5</v>
      </c>
      <c r="F9" s="225">
        <v>6</v>
      </c>
      <c r="G9" s="225">
        <v>7</v>
      </c>
      <c r="H9" s="225">
        <v>8</v>
      </c>
    </row>
    <row r="10" spans="1:15" x14ac:dyDescent="0.2">
      <c r="A10" s="8">
        <v>1</v>
      </c>
      <c r="B10" s="430" t="s">
        <v>903</v>
      </c>
      <c r="C10" s="651">
        <v>772</v>
      </c>
      <c r="D10" s="653">
        <v>772</v>
      </c>
      <c r="E10" s="653">
        <v>0</v>
      </c>
      <c r="F10" s="653">
        <v>0</v>
      </c>
      <c r="G10" s="653">
        <v>0</v>
      </c>
      <c r="H10" s="653">
        <v>0</v>
      </c>
    </row>
    <row r="11" spans="1:15" x14ac:dyDescent="0.2">
      <c r="A11" s="8">
        <v>2</v>
      </c>
      <c r="B11" s="430" t="s">
        <v>904</v>
      </c>
      <c r="C11" s="651">
        <v>750</v>
      </c>
      <c r="D11" s="653">
        <v>750</v>
      </c>
      <c r="E11" s="653">
        <v>0</v>
      </c>
      <c r="F11" s="653">
        <v>0</v>
      </c>
      <c r="G11" s="653">
        <v>0</v>
      </c>
      <c r="H11" s="653">
        <v>0</v>
      </c>
    </row>
    <row r="12" spans="1:15" x14ac:dyDescent="0.2">
      <c r="A12" s="8">
        <v>3</v>
      </c>
      <c r="B12" s="430" t="s">
        <v>905</v>
      </c>
      <c r="C12" s="507">
        <v>369</v>
      </c>
      <c r="D12" s="507">
        <v>369</v>
      </c>
      <c r="E12" s="508">
        <v>0</v>
      </c>
      <c r="F12" s="508">
        <v>0</v>
      </c>
      <c r="G12" s="508">
        <v>0</v>
      </c>
      <c r="H12" s="508">
        <v>0</v>
      </c>
    </row>
    <row r="13" spans="1:15" x14ac:dyDescent="0.2">
      <c r="A13" s="8">
        <v>4</v>
      </c>
      <c r="B13" s="430" t="s">
        <v>906</v>
      </c>
      <c r="C13" s="651">
        <v>410</v>
      </c>
      <c r="D13" s="653">
        <v>0</v>
      </c>
      <c r="E13" s="653">
        <v>0</v>
      </c>
      <c r="F13" s="653">
        <v>0</v>
      </c>
      <c r="G13" s="658">
        <v>410</v>
      </c>
      <c r="H13" s="653">
        <v>0</v>
      </c>
    </row>
    <row r="14" spans="1:15" x14ac:dyDescent="0.2">
      <c r="A14" s="8">
        <v>5</v>
      </c>
      <c r="B14" s="430" t="s">
        <v>907</v>
      </c>
      <c r="C14" s="653">
        <v>617</v>
      </c>
      <c r="D14" s="653">
        <v>617</v>
      </c>
      <c r="E14" s="653">
        <v>0</v>
      </c>
      <c r="F14" s="653">
        <v>0</v>
      </c>
      <c r="G14" s="653">
        <v>0</v>
      </c>
      <c r="H14" s="653">
        <v>0</v>
      </c>
    </row>
    <row r="15" spans="1:15" x14ac:dyDescent="0.2">
      <c r="A15" s="8">
        <v>6</v>
      </c>
      <c r="B15" s="430" t="s">
        <v>908</v>
      </c>
      <c r="C15" s="8">
        <v>598</v>
      </c>
      <c r="D15" s="658">
        <v>0</v>
      </c>
      <c r="E15" s="658" t="s">
        <v>902</v>
      </c>
      <c r="F15" s="658" t="s">
        <v>902</v>
      </c>
      <c r="G15" s="658">
        <v>598</v>
      </c>
      <c r="H15" s="653">
        <v>0</v>
      </c>
    </row>
    <row r="16" spans="1:15" x14ac:dyDescent="0.2">
      <c r="A16" s="8">
        <v>7</v>
      </c>
      <c r="B16" s="430" t="s">
        <v>909</v>
      </c>
      <c r="C16" s="651">
        <v>868</v>
      </c>
      <c r="D16" s="653">
        <v>868</v>
      </c>
      <c r="E16" s="653">
        <v>0</v>
      </c>
      <c r="F16" s="653">
        <v>0</v>
      </c>
      <c r="G16" s="653">
        <v>0</v>
      </c>
      <c r="H16" s="653">
        <v>0</v>
      </c>
    </row>
    <row r="17" spans="1:8" x14ac:dyDescent="0.2">
      <c r="A17" s="8">
        <v>8</v>
      </c>
      <c r="B17" s="431" t="s">
        <v>910</v>
      </c>
      <c r="C17" s="651">
        <v>525</v>
      </c>
      <c r="D17" s="653">
        <v>525</v>
      </c>
      <c r="E17" s="653">
        <v>0</v>
      </c>
      <c r="F17" s="653">
        <v>0</v>
      </c>
      <c r="G17" s="653">
        <v>0</v>
      </c>
      <c r="H17" s="653">
        <v>0</v>
      </c>
    </row>
    <row r="18" spans="1:8" ht="14.25" x14ac:dyDescent="0.2">
      <c r="A18" s="8">
        <v>9</v>
      </c>
      <c r="B18" s="432" t="s">
        <v>911</v>
      </c>
      <c r="C18" s="652">
        <v>741</v>
      </c>
      <c r="D18" s="652">
        <v>741</v>
      </c>
      <c r="E18" s="652">
        <v>0</v>
      </c>
      <c r="F18" s="652">
        <v>0</v>
      </c>
      <c r="G18" s="652">
        <v>0</v>
      </c>
      <c r="H18" s="652">
        <v>0</v>
      </c>
    </row>
    <row r="19" spans="1:8" ht="14.25" x14ac:dyDescent="0.2">
      <c r="A19" s="8">
        <v>10</v>
      </c>
      <c r="B19" s="433" t="s">
        <v>912</v>
      </c>
      <c r="C19" s="651">
        <v>595</v>
      </c>
      <c r="D19" s="653">
        <v>595</v>
      </c>
      <c r="E19" s="653">
        <v>0</v>
      </c>
      <c r="F19" s="653">
        <v>0</v>
      </c>
      <c r="G19" s="653">
        <v>0</v>
      </c>
      <c r="H19" s="653">
        <v>0</v>
      </c>
    </row>
    <row r="20" spans="1:8" ht="14.25" x14ac:dyDescent="0.2">
      <c r="A20" s="8">
        <v>11</v>
      </c>
      <c r="B20" s="433" t="s">
        <v>913</v>
      </c>
      <c r="C20" s="651">
        <v>778</v>
      </c>
      <c r="D20" s="653">
        <v>761</v>
      </c>
      <c r="E20" s="653">
        <v>0</v>
      </c>
      <c r="F20" s="653">
        <v>17</v>
      </c>
      <c r="G20" s="653">
        <v>0</v>
      </c>
      <c r="H20" s="653">
        <v>0</v>
      </c>
    </row>
    <row r="21" spans="1:8" ht="14.25" x14ac:dyDescent="0.2">
      <c r="A21" s="8">
        <v>12</v>
      </c>
      <c r="B21" s="433" t="s">
        <v>914</v>
      </c>
      <c r="C21" s="652">
        <v>791</v>
      </c>
      <c r="D21" s="652">
        <v>247</v>
      </c>
      <c r="E21" s="652">
        <v>0</v>
      </c>
      <c r="F21" s="652">
        <v>0</v>
      </c>
      <c r="G21" s="652">
        <v>544</v>
      </c>
      <c r="H21" s="652">
        <v>0</v>
      </c>
    </row>
    <row r="22" spans="1:8" ht="14.25" x14ac:dyDescent="0.2">
      <c r="A22" s="8">
        <v>13</v>
      </c>
      <c r="B22" s="433" t="s">
        <v>915</v>
      </c>
      <c r="C22" s="8">
        <v>749</v>
      </c>
      <c r="D22" s="653">
        <v>689</v>
      </c>
      <c r="E22" s="658">
        <v>0</v>
      </c>
      <c r="F22" s="653">
        <v>60</v>
      </c>
      <c r="G22" s="658">
        <v>0</v>
      </c>
      <c r="H22" s="658">
        <v>0</v>
      </c>
    </row>
    <row r="23" spans="1:8" ht="15" x14ac:dyDescent="0.2">
      <c r="A23" s="8">
        <v>14</v>
      </c>
      <c r="B23" s="434" t="s">
        <v>916</v>
      </c>
      <c r="C23" s="651">
        <v>835</v>
      </c>
      <c r="D23" s="653">
        <v>835</v>
      </c>
      <c r="E23" s="653">
        <v>0</v>
      </c>
      <c r="F23" s="653">
        <v>0</v>
      </c>
      <c r="G23" s="653">
        <v>0</v>
      </c>
      <c r="H23" s="653">
        <v>0</v>
      </c>
    </row>
    <row r="24" spans="1:8" ht="15" x14ac:dyDescent="0.2">
      <c r="A24" s="8">
        <v>15</v>
      </c>
      <c r="B24" s="434" t="s">
        <v>917</v>
      </c>
      <c r="C24" s="651">
        <v>612</v>
      </c>
      <c r="D24" s="653">
        <v>185</v>
      </c>
      <c r="E24" s="653">
        <v>0</v>
      </c>
      <c r="F24" s="653">
        <v>0</v>
      </c>
      <c r="G24" s="653">
        <f>C24-D24</f>
        <v>427</v>
      </c>
      <c r="H24" s="653">
        <v>0</v>
      </c>
    </row>
    <row r="25" spans="1:8" ht="15" x14ac:dyDescent="0.2">
      <c r="A25" s="8">
        <v>16</v>
      </c>
      <c r="B25" s="434" t="s">
        <v>918</v>
      </c>
      <c r="C25" s="651">
        <v>418</v>
      </c>
      <c r="D25" s="653">
        <v>418</v>
      </c>
      <c r="E25" s="653">
        <v>0</v>
      </c>
      <c r="F25" s="653">
        <v>0</v>
      </c>
      <c r="G25" s="653">
        <v>0</v>
      </c>
      <c r="H25" s="653">
        <v>0</v>
      </c>
    </row>
    <row r="26" spans="1:8" ht="15" x14ac:dyDescent="0.2">
      <c r="A26" s="8">
        <v>17</v>
      </c>
      <c r="B26" s="434" t="s">
        <v>919</v>
      </c>
      <c r="C26" s="651">
        <v>422</v>
      </c>
      <c r="D26" s="653">
        <v>422</v>
      </c>
      <c r="E26" s="653">
        <v>0</v>
      </c>
      <c r="F26" s="653">
        <v>0</v>
      </c>
      <c r="G26" s="653">
        <v>0</v>
      </c>
      <c r="H26" s="653">
        <v>0</v>
      </c>
    </row>
    <row r="27" spans="1:8" ht="15" x14ac:dyDescent="0.2">
      <c r="A27" s="8">
        <v>18</v>
      </c>
      <c r="B27" s="434" t="s">
        <v>920</v>
      </c>
      <c r="C27" s="149">
        <v>645</v>
      </c>
      <c r="D27" s="149">
        <v>645</v>
      </c>
      <c r="E27" s="509">
        <v>0</v>
      </c>
      <c r="F27" s="509">
        <v>0</v>
      </c>
      <c r="G27" s="509">
        <v>0</v>
      </c>
      <c r="H27" s="509">
        <v>0</v>
      </c>
    </row>
    <row r="28" spans="1:8" ht="15" x14ac:dyDescent="0.2">
      <c r="A28" s="8">
        <v>19</v>
      </c>
      <c r="B28" s="434" t="s">
        <v>921</v>
      </c>
      <c r="C28" s="571">
        <v>411</v>
      </c>
      <c r="D28" s="593">
        <v>411</v>
      </c>
      <c r="E28" s="593">
        <v>0</v>
      </c>
      <c r="F28" s="593">
        <v>0</v>
      </c>
      <c r="G28" s="593">
        <v>0</v>
      </c>
      <c r="H28" s="593">
        <v>0</v>
      </c>
    </row>
    <row r="29" spans="1:8" ht="15" x14ac:dyDescent="0.2">
      <c r="A29" s="8">
        <v>20</v>
      </c>
      <c r="B29" s="434" t="s">
        <v>922</v>
      </c>
      <c r="C29" s="594">
        <v>832</v>
      </c>
      <c r="D29" s="593">
        <v>832</v>
      </c>
      <c r="E29" s="593">
        <v>0</v>
      </c>
      <c r="F29" s="593">
        <v>0</v>
      </c>
      <c r="G29" s="593">
        <v>0</v>
      </c>
      <c r="H29" s="593">
        <v>0</v>
      </c>
    </row>
    <row r="30" spans="1:8" ht="15" customHeight="1" x14ac:dyDescent="0.2">
      <c r="A30" s="8">
        <v>21</v>
      </c>
      <c r="B30" s="434" t="s">
        <v>923</v>
      </c>
      <c r="C30" s="49">
        <v>713</v>
      </c>
      <c r="D30" s="515">
        <v>713</v>
      </c>
      <c r="E30" s="515">
        <v>0</v>
      </c>
      <c r="F30" s="515">
        <v>0</v>
      </c>
      <c r="G30" s="515">
        <v>0</v>
      </c>
      <c r="H30" s="515">
        <v>0</v>
      </c>
    </row>
    <row r="31" spans="1:8" ht="15" customHeight="1" x14ac:dyDescent="0.2">
      <c r="A31" s="8">
        <v>22</v>
      </c>
      <c r="B31" s="434" t="s">
        <v>924</v>
      </c>
      <c r="C31" s="160">
        <v>946</v>
      </c>
      <c r="D31" s="637">
        <v>946</v>
      </c>
      <c r="E31" s="637">
        <v>0</v>
      </c>
      <c r="F31" s="637">
        <v>0</v>
      </c>
      <c r="G31" s="637">
        <v>0</v>
      </c>
      <c r="H31" s="637">
        <v>0</v>
      </c>
    </row>
    <row r="32" spans="1:8" ht="15" customHeight="1" x14ac:dyDescent="0.2">
      <c r="A32" s="147" t="s">
        <v>18</v>
      </c>
      <c r="B32" s="147"/>
      <c r="C32" s="168">
        <f>SUM(C10:C31)</f>
        <v>14397</v>
      </c>
      <c r="D32" s="168">
        <f t="shared" ref="D32:H32" si="0">SUM(D10:D31)</f>
        <v>12341</v>
      </c>
      <c r="E32" s="168">
        <f t="shared" si="0"/>
        <v>0</v>
      </c>
      <c r="F32" s="168">
        <f t="shared" si="0"/>
        <v>77</v>
      </c>
      <c r="G32" s="168">
        <f t="shared" si="0"/>
        <v>1979</v>
      </c>
      <c r="H32" s="168">
        <f t="shared" si="0"/>
        <v>0</v>
      </c>
    </row>
    <row r="33" spans="1:9" ht="15" customHeight="1" x14ac:dyDescent="0.2">
      <c r="A33" s="214"/>
      <c r="B33" s="214"/>
      <c r="C33" s="214"/>
      <c r="D33" s="215"/>
      <c r="E33" s="215"/>
      <c r="F33" s="215"/>
      <c r="G33" s="215"/>
      <c r="H33" s="215"/>
    </row>
    <row r="34" spans="1:9" ht="15" customHeight="1" x14ac:dyDescent="0.2">
      <c r="A34" s="214"/>
      <c r="B34" s="214"/>
      <c r="C34" s="214"/>
      <c r="D34" s="215"/>
      <c r="E34" s="215"/>
      <c r="F34" s="215"/>
      <c r="G34" s="215"/>
      <c r="H34" s="215"/>
    </row>
    <row r="35" spans="1:9" ht="15" customHeight="1" x14ac:dyDescent="0.2">
      <c r="A35" s="214"/>
      <c r="B35" s="214"/>
      <c r="C35" s="214"/>
      <c r="D35" s="229"/>
      <c r="E35" s="953" t="s">
        <v>1034</v>
      </c>
      <c r="F35" s="953"/>
      <c r="G35" s="953"/>
      <c r="H35" s="953"/>
      <c r="I35" s="953"/>
    </row>
    <row r="36" spans="1:9" ht="12.75" customHeight="1" x14ac:dyDescent="0.2">
      <c r="A36" s="214"/>
      <c r="C36" s="214"/>
      <c r="D36" s="229"/>
      <c r="E36" s="953"/>
      <c r="F36" s="953"/>
      <c r="G36" s="953"/>
      <c r="H36" s="953"/>
      <c r="I36" s="953"/>
    </row>
    <row r="37" spans="1:9" ht="25.5" customHeight="1" x14ac:dyDescent="0.2">
      <c r="D37" s="229"/>
      <c r="E37" s="953"/>
      <c r="F37" s="953"/>
      <c r="G37" s="953"/>
      <c r="H37" s="953"/>
      <c r="I37" s="953"/>
    </row>
    <row r="38" spans="1:9" x14ac:dyDescent="0.2">
      <c r="D38" s="219"/>
      <c r="E38" s="219"/>
      <c r="F38" s="219"/>
      <c r="G38" s="219"/>
      <c r="H38" s="219"/>
      <c r="I38" s="214"/>
    </row>
  </sheetData>
  <mergeCells count="10">
    <mergeCell ref="N6:O6"/>
    <mergeCell ref="A7:A8"/>
    <mergeCell ref="B7:B8"/>
    <mergeCell ref="C7:C8"/>
    <mergeCell ref="F6:H6"/>
    <mergeCell ref="A2:H2"/>
    <mergeCell ref="A3:H3"/>
    <mergeCell ref="A5:H5"/>
    <mergeCell ref="D7:H7"/>
    <mergeCell ref="E35:I37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  <colBreaks count="1" manualBreakCount="1">
    <brk id="8" max="104857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zoomScaleSheetLayoutView="90" workbookViewId="0">
      <selection activeCell="M34" sqref="M34"/>
    </sheetView>
  </sheetViews>
  <sheetFormatPr defaultRowHeight="12.75" x14ac:dyDescent="0.2"/>
  <cols>
    <col min="2" max="2" width="18.7109375" customWidth="1"/>
    <col min="3" max="3" width="16.7109375" customWidth="1"/>
    <col min="4" max="4" width="9.42578125" customWidth="1"/>
    <col min="5" max="5" width="9" customWidth="1"/>
    <col min="6" max="6" width="11.5703125" customWidth="1"/>
    <col min="7" max="8" width="10.42578125" customWidth="1"/>
    <col min="9" max="10" width="10.42578125" style="296" customWidth="1"/>
    <col min="11" max="11" width="10.5703125" customWidth="1"/>
    <col min="12" max="12" width="10.42578125" customWidth="1"/>
    <col min="13" max="13" width="11.5703125" customWidth="1"/>
    <col min="14" max="14" width="13" customWidth="1"/>
  </cols>
  <sheetData>
    <row r="1" spans="1:14" ht="18" x14ac:dyDescent="0.35">
      <c r="A1" s="1030" t="s">
        <v>0</v>
      </c>
      <c r="B1" s="1030"/>
      <c r="C1" s="1030"/>
      <c r="D1" s="1030"/>
      <c r="E1" s="1030"/>
      <c r="F1" s="1030"/>
      <c r="G1" s="1030"/>
      <c r="H1" s="1030"/>
      <c r="I1" s="1030"/>
      <c r="J1" s="1030"/>
      <c r="K1" s="1030"/>
      <c r="N1" s="248" t="s">
        <v>519</v>
      </c>
    </row>
    <row r="2" spans="1:14" ht="21" x14ac:dyDescent="0.35">
      <c r="A2" s="1031" t="s">
        <v>747</v>
      </c>
      <c r="B2" s="1031"/>
      <c r="C2" s="1031"/>
      <c r="D2" s="1031"/>
      <c r="E2" s="1031"/>
      <c r="F2" s="1031"/>
      <c r="G2" s="1031"/>
      <c r="H2" s="1031"/>
      <c r="I2" s="1031"/>
      <c r="J2" s="1031"/>
      <c r="K2" s="1031"/>
    </row>
    <row r="3" spans="1:14" ht="15" x14ac:dyDescent="0.3">
      <c r="A3" s="208"/>
      <c r="B3" s="208"/>
      <c r="C3" s="208"/>
      <c r="D3" s="208"/>
      <c r="E3" s="208"/>
      <c r="F3" s="208"/>
      <c r="G3" s="208"/>
      <c r="H3" s="208"/>
      <c r="I3" s="293"/>
      <c r="J3" s="293"/>
    </row>
    <row r="4" spans="1:14" ht="18" x14ac:dyDescent="0.35">
      <c r="A4" s="1030" t="s">
        <v>518</v>
      </c>
      <c r="B4" s="1030"/>
      <c r="C4" s="1030"/>
      <c r="D4" s="1030"/>
      <c r="E4" s="1030"/>
      <c r="F4" s="1030"/>
      <c r="G4" s="1030"/>
      <c r="H4" s="1030"/>
      <c r="I4" s="315"/>
      <c r="J4" s="315"/>
    </row>
    <row r="5" spans="1:14" ht="15" x14ac:dyDescent="0.3">
      <c r="A5" s="209" t="s">
        <v>252</v>
      </c>
      <c r="B5" s="209"/>
      <c r="C5" s="209"/>
      <c r="D5" s="209"/>
      <c r="E5" s="209"/>
      <c r="F5" s="209"/>
      <c r="G5" s="209"/>
      <c r="H5" s="208"/>
      <c r="I5" s="293"/>
      <c r="J5" s="293"/>
      <c r="L5" s="1164" t="s">
        <v>1030</v>
      </c>
      <c r="M5" s="1164"/>
      <c r="N5" s="1164"/>
    </row>
    <row r="6" spans="1:14" ht="28.5" customHeight="1" x14ac:dyDescent="0.2">
      <c r="A6" s="1136" t="s">
        <v>2</v>
      </c>
      <c r="B6" s="1136" t="s">
        <v>36</v>
      </c>
      <c r="C6" s="933" t="s">
        <v>401</v>
      </c>
      <c r="D6" s="912" t="s">
        <v>452</v>
      </c>
      <c r="E6" s="912"/>
      <c r="F6" s="912"/>
      <c r="G6" s="912"/>
      <c r="H6" s="913"/>
      <c r="I6" s="1165" t="s">
        <v>544</v>
      </c>
      <c r="J6" s="1165" t="s">
        <v>545</v>
      </c>
      <c r="K6" s="1138" t="s">
        <v>498</v>
      </c>
      <c r="L6" s="1138"/>
      <c r="M6" s="1138"/>
      <c r="N6" s="1138"/>
    </row>
    <row r="7" spans="1:14" ht="39" customHeight="1" x14ac:dyDescent="0.2">
      <c r="A7" s="1137"/>
      <c r="B7" s="1137"/>
      <c r="C7" s="933"/>
      <c r="D7" s="5" t="s">
        <v>451</v>
      </c>
      <c r="E7" s="5" t="s">
        <v>402</v>
      </c>
      <c r="F7" s="65" t="s">
        <v>403</v>
      </c>
      <c r="G7" s="5" t="s">
        <v>404</v>
      </c>
      <c r="H7" s="5" t="s">
        <v>46</v>
      </c>
      <c r="I7" s="1165"/>
      <c r="J7" s="1165"/>
      <c r="K7" s="241" t="s">
        <v>405</v>
      </c>
      <c r="L7" s="25" t="s">
        <v>499</v>
      </c>
      <c r="M7" s="5" t="s">
        <v>406</v>
      </c>
      <c r="N7" s="25" t="s">
        <v>407</v>
      </c>
    </row>
    <row r="8" spans="1:14" ht="15" x14ac:dyDescent="0.2">
      <c r="A8" s="212" t="s">
        <v>259</v>
      </c>
      <c r="B8" s="212" t="s">
        <v>260</v>
      </c>
      <c r="C8" s="212" t="s">
        <v>261</v>
      </c>
      <c r="D8" s="212" t="s">
        <v>262</v>
      </c>
      <c r="E8" s="212" t="s">
        <v>263</v>
      </c>
      <c r="F8" s="212" t="s">
        <v>264</v>
      </c>
      <c r="G8" s="212" t="s">
        <v>265</v>
      </c>
      <c r="H8" s="212" t="s">
        <v>266</v>
      </c>
      <c r="I8" s="316" t="s">
        <v>285</v>
      </c>
      <c r="J8" s="316" t="s">
        <v>286</v>
      </c>
      <c r="K8" s="212" t="s">
        <v>287</v>
      </c>
      <c r="L8" s="212" t="s">
        <v>315</v>
      </c>
      <c r="M8" s="212" t="s">
        <v>316</v>
      </c>
      <c r="N8" s="212" t="s">
        <v>317</v>
      </c>
    </row>
    <row r="9" spans="1:14" ht="15" x14ac:dyDescent="0.2">
      <c r="A9" s="299">
        <v>1</v>
      </c>
      <c r="B9" s="430" t="s">
        <v>903</v>
      </c>
      <c r="C9" s="661">
        <v>772</v>
      </c>
      <c r="D9" s="521">
        <v>772</v>
      </c>
      <c r="E9" s="521"/>
      <c r="F9" s="521"/>
      <c r="G9" s="521"/>
      <c r="H9" s="521"/>
      <c r="I9" s="540">
        <v>0</v>
      </c>
      <c r="J9" s="540">
        <v>772</v>
      </c>
      <c r="K9" s="521">
        <v>772</v>
      </c>
      <c r="L9" s="521">
        <v>772</v>
      </c>
      <c r="M9" s="521">
        <v>772</v>
      </c>
      <c r="N9" s="521">
        <v>772</v>
      </c>
    </row>
    <row r="10" spans="1:14" ht="15" x14ac:dyDescent="0.2">
      <c r="A10" s="299">
        <v>2</v>
      </c>
      <c r="B10" s="430" t="s">
        <v>904</v>
      </c>
      <c r="C10" s="661">
        <v>750</v>
      </c>
      <c r="D10" s="521">
        <v>458</v>
      </c>
      <c r="E10" s="521">
        <v>292</v>
      </c>
      <c r="F10" s="521">
        <v>107</v>
      </c>
      <c r="G10" s="521">
        <v>0</v>
      </c>
      <c r="H10" s="521">
        <v>0</v>
      </c>
      <c r="I10" s="540">
        <v>0</v>
      </c>
      <c r="J10" s="540">
        <v>152</v>
      </c>
      <c r="K10" s="521">
        <v>750</v>
      </c>
      <c r="L10" s="521">
        <v>240</v>
      </c>
      <c r="M10" s="521">
        <v>155</v>
      </c>
      <c r="N10" s="521">
        <v>750</v>
      </c>
    </row>
    <row r="11" spans="1:14" ht="15" x14ac:dyDescent="0.2">
      <c r="A11" s="299">
        <v>3</v>
      </c>
      <c r="B11" s="430" t="s">
        <v>905</v>
      </c>
      <c r="C11" s="507">
        <v>369</v>
      </c>
      <c r="D11" s="597">
        <v>0</v>
      </c>
      <c r="E11" s="597">
        <v>181</v>
      </c>
      <c r="F11" s="597">
        <v>83</v>
      </c>
      <c r="G11" s="597">
        <v>105</v>
      </c>
      <c r="H11" s="597">
        <v>0</v>
      </c>
      <c r="I11" s="597">
        <v>369</v>
      </c>
      <c r="J11" s="597">
        <v>369</v>
      </c>
      <c r="K11" s="597">
        <v>369</v>
      </c>
      <c r="L11" s="597">
        <v>369</v>
      </c>
      <c r="M11" s="597">
        <v>369</v>
      </c>
      <c r="N11" s="597">
        <v>369</v>
      </c>
    </row>
    <row r="12" spans="1:14" ht="15" x14ac:dyDescent="0.2">
      <c r="A12" s="299">
        <v>4</v>
      </c>
      <c r="B12" s="430" t="s">
        <v>906</v>
      </c>
      <c r="C12" s="661">
        <v>410</v>
      </c>
      <c r="D12" s="521">
        <v>0</v>
      </c>
      <c r="E12" s="521">
        <v>379</v>
      </c>
      <c r="F12" s="521">
        <v>0</v>
      </c>
      <c r="G12" s="521">
        <v>0</v>
      </c>
      <c r="H12" s="521">
        <v>0</v>
      </c>
      <c r="I12" s="540">
        <v>0</v>
      </c>
      <c r="J12" s="540">
        <v>0</v>
      </c>
      <c r="K12" s="521">
        <v>379</v>
      </c>
      <c r="L12" s="521">
        <v>379</v>
      </c>
      <c r="M12" s="521">
        <v>0</v>
      </c>
      <c r="N12" s="521">
        <v>379</v>
      </c>
    </row>
    <row r="13" spans="1:14" ht="15" x14ac:dyDescent="0.3">
      <c r="A13" s="299">
        <v>5</v>
      </c>
      <c r="B13" s="430" t="s">
        <v>907</v>
      </c>
      <c r="C13" s="664">
        <v>617</v>
      </c>
      <c r="D13" s="598">
        <v>617</v>
      </c>
      <c r="E13" s="598">
        <v>0</v>
      </c>
      <c r="F13" s="598">
        <v>0</v>
      </c>
      <c r="G13" s="598">
        <v>0</v>
      </c>
      <c r="H13" s="598">
        <v>0</v>
      </c>
      <c r="I13" s="599">
        <v>0</v>
      </c>
      <c r="J13" s="599">
        <v>617</v>
      </c>
      <c r="K13" s="598">
        <v>617</v>
      </c>
      <c r="L13" s="598">
        <v>0</v>
      </c>
      <c r="M13" s="598">
        <v>617</v>
      </c>
      <c r="N13" s="598">
        <v>617</v>
      </c>
    </row>
    <row r="14" spans="1:14" ht="15" x14ac:dyDescent="0.2">
      <c r="A14" s="299">
        <v>6</v>
      </c>
      <c r="B14" s="430" t="s">
        <v>908</v>
      </c>
      <c r="C14" s="8">
        <v>598</v>
      </c>
      <c r="D14" s="521">
        <v>386</v>
      </c>
      <c r="E14" s="521">
        <v>168</v>
      </c>
      <c r="F14" s="521">
        <v>0</v>
      </c>
      <c r="G14" s="521">
        <v>0</v>
      </c>
      <c r="H14" s="521">
        <v>0</v>
      </c>
      <c r="I14" s="540">
        <v>0</v>
      </c>
      <c r="J14" s="540">
        <v>598</v>
      </c>
      <c r="K14" s="521">
        <v>598</v>
      </c>
      <c r="L14" s="521" t="s">
        <v>1002</v>
      </c>
      <c r="M14" s="521">
        <v>598</v>
      </c>
      <c r="N14" s="521">
        <v>598</v>
      </c>
    </row>
    <row r="15" spans="1:14" ht="15" x14ac:dyDescent="0.2">
      <c r="A15" s="299">
        <v>7</v>
      </c>
      <c r="B15" s="430" t="s">
        <v>909</v>
      </c>
      <c r="C15" s="661">
        <v>868</v>
      </c>
      <c r="D15" s="521">
        <v>100</v>
      </c>
      <c r="E15" s="521">
        <v>768</v>
      </c>
      <c r="F15" s="521">
        <v>0</v>
      </c>
      <c r="G15" s="521">
        <v>0</v>
      </c>
      <c r="H15" s="521">
        <v>0</v>
      </c>
      <c r="I15" s="540">
        <v>0</v>
      </c>
      <c r="J15" s="540">
        <v>868</v>
      </c>
      <c r="K15" s="521">
        <v>868</v>
      </c>
      <c r="L15" s="521">
        <v>0</v>
      </c>
      <c r="M15" s="521">
        <v>868</v>
      </c>
      <c r="N15" s="521">
        <v>868</v>
      </c>
    </row>
    <row r="16" spans="1:14" ht="15" x14ac:dyDescent="0.2">
      <c r="A16" s="299">
        <v>8</v>
      </c>
      <c r="B16" s="431" t="s">
        <v>910</v>
      </c>
      <c r="C16" s="661">
        <v>525</v>
      </c>
      <c r="D16" s="521">
        <v>425</v>
      </c>
      <c r="E16" s="521">
        <v>425</v>
      </c>
      <c r="F16" s="521">
        <v>21</v>
      </c>
      <c r="G16" s="521">
        <v>0</v>
      </c>
      <c r="H16" s="521">
        <v>0</v>
      </c>
      <c r="I16" s="540">
        <v>525</v>
      </c>
      <c r="J16" s="540">
        <v>525</v>
      </c>
      <c r="K16" s="521">
        <v>525</v>
      </c>
      <c r="L16" s="521">
        <v>525</v>
      </c>
      <c r="M16" s="521">
        <v>525</v>
      </c>
      <c r="N16" s="521">
        <v>525</v>
      </c>
    </row>
    <row r="17" spans="1:15" ht="15" x14ac:dyDescent="0.2">
      <c r="A17" s="299">
        <v>9</v>
      </c>
      <c r="B17" s="432" t="s">
        <v>911</v>
      </c>
      <c r="C17" s="665">
        <v>741</v>
      </c>
      <c r="D17" s="521">
        <v>650</v>
      </c>
      <c r="E17" s="521">
        <v>91</v>
      </c>
      <c r="F17" s="521">
        <v>0</v>
      </c>
      <c r="G17" s="521">
        <v>0</v>
      </c>
      <c r="H17" s="521">
        <v>0</v>
      </c>
      <c r="I17" s="540">
        <v>741</v>
      </c>
      <c r="J17" s="540">
        <v>741</v>
      </c>
      <c r="K17" s="521">
        <v>741</v>
      </c>
      <c r="L17" s="521">
        <v>555</v>
      </c>
      <c r="M17" s="521">
        <v>220</v>
      </c>
      <c r="N17" s="521">
        <v>741</v>
      </c>
    </row>
    <row r="18" spans="1:15" ht="15" x14ac:dyDescent="0.2">
      <c r="A18" s="299">
        <v>10</v>
      </c>
      <c r="B18" s="433" t="s">
        <v>912</v>
      </c>
      <c r="C18" s="661">
        <v>595</v>
      </c>
      <c r="D18" s="595">
        <v>559</v>
      </c>
      <c r="E18" s="595">
        <f>595-D18</f>
        <v>36</v>
      </c>
      <c r="F18" s="595">
        <v>36</v>
      </c>
      <c r="G18" s="595">
        <v>0</v>
      </c>
      <c r="H18" s="595">
        <v>0</v>
      </c>
      <c r="I18" s="595"/>
      <c r="J18" s="595">
        <v>595</v>
      </c>
      <c r="K18" s="595">
        <v>595</v>
      </c>
      <c r="L18" s="595">
        <v>595</v>
      </c>
      <c r="M18" s="595">
        <v>595</v>
      </c>
      <c r="N18" s="595">
        <v>595</v>
      </c>
    </row>
    <row r="19" spans="1:15" ht="15" x14ac:dyDescent="0.2">
      <c r="A19" s="299">
        <v>11</v>
      </c>
      <c r="B19" s="433" t="s">
        <v>913</v>
      </c>
      <c r="C19" s="661">
        <v>778</v>
      </c>
      <c r="D19" s="521">
        <v>778</v>
      </c>
      <c r="E19" s="521">
        <v>0</v>
      </c>
      <c r="F19" s="521">
        <v>0</v>
      </c>
      <c r="G19" s="521">
        <v>0</v>
      </c>
      <c r="H19" s="521">
        <v>0</v>
      </c>
      <c r="I19" s="540">
        <v>0</v>
      </c>
      <c r="J19" s="540">
        <v>778</v>
      </c>
      <c r="K19" s="521">
        <v>778</v>
      </c>
      <c r="L19" s="521">
        <v>395</v>
      </c>
      <c r="M19" s="521">
        <v>0</v>
      </c>
      <c r="N19" s="521">
        <v>778</v>
      </c>
    </row>
    <row r="20" spans="1:15" ht="15" x14ac:dyDescent="0.2">
      <c r="A20" s="299">
        <v>12</v>
      </c>
      <c r="B20" s="433" t="s">
        <v>914</v>
      </c>
      <c r="C20" s="665">
        <v>791</v>
      </c>
      <c r="D20" s="530">
        <v>799</v>
      </c>
      <c r="E20" s="530">
        <v>120</v>
      </c>
      <c r="F20" s="530">
        <v>0</v>
      </c>
      <c r="G20" s="530">
        <v>0</v>
      </c>
      <c r="H20" s="530">
        <v>0</v>
      </c>
      <c r="I20" s="531">
        <v>0</v>
      </c>
      <c r="J20" s="531">
        <v>791</v>
      </c>
      <c r="K20" s="530">
        <v>791</v>
      </c>
      <c r="L20" s="530">
        <v>0</v>
      </c>
      <c r="M20" s="530">
        <v>791</v>
      </c>
      <c r="N20" s="661">
        <v>791</v>
      </c>
    </row>
    <row r="21" spans="1:15" ht="15" x14ac:dyDescent="0.2">
      <c r="A21" s="299">
        <v>13</v>
      </c>
      <c r="B21" s="433" t="s">
        <v>915</v>
      </c>
      <c r="C21" s="8">
        <v>749</v>
      </c>
      <c r="D21" s="639">
        <v>749</v>
      </c>
      <c r="E21" s="639"/>
      <c r="F21" s="639"/>
      <c r="G21" s="639"/>
      <c r="H21" s="639"/>
      <c r="I21" s="642"/>
      <c r="J21" s="642">
        <v>749</v>
      </c>
      <c r="K21" s="639">
        <v>749</v>
      </c>
      <c r="L21" s="639">
        <v>0</v>
      </c>
      <c r="M21" s="639">
        <v>749</v>
      </c>
      <c r="N21" s="639">
        <v>749</v>
      </c>
      <c r="O21" s="16" t="s">
        <v>400</v>
      </c>
    </row>
    <row r="22" spans="1:15" ht="15" x14ac:dyDescent="0.3">
      <c r="A22" s="299">
        <v>14</v>
      </c>
      <c r="B22" s="434" t="s">
        <v>916</v>
      </c>
      <c r="C22" s="661">
        <v>835</v>
      </c>
      <c r="D22" s="600">
        <v>735</v>
      </c>
      <c r="E22" s="600">
        <v>100</v>
      </c>
      <c r="F22" s="600">
        <v>0</v>
      </c>
      <c r="G22" s="600">
        <v>0</v>
      </c>
      <c r="H22" s="600">
        <v>0</v>
      </c>
      <c r="I22" s="600">
        <v>0</v>
      </c>
      <c r="J22" s="601">
        <v>835</v>
      </c>
      <c r="K22" s="601">
        <v>835</v>
      </c>
      <c r="L22" s="602">
        <v>700</v>
      </c>
      <c r="M22" s="601">
        <v>820</v>
      </c>
      <c r="N22" s="601">
        <v>835</v>
      </c>
    </row>
    <row r="23" spans="1:15" ht="15" x14ac:dyDescent="0.2">
      <c r="A23" s="299">
        <v>15</v>
      </c>
      <c r="B23" s="434" t="s">
        <v>917</v>
      </c>
      <c r="C23" s="661">
        <v>612</v>
      </c>
      <c r="D23" s="521">
        <v>441</v>
      </c>
      <c r="E23" s="521">
        <v>134</v>
      </c>
      <c r="F23" s="521">
        <v>37</v>
      </c>
      <c r="G23" s="521">
        <v>0</v>
      </c>
      <c r="H23" s="521">
        <v>0</v>
      </c>
      <c r="I23" s="540">
        <v>0</v>
      </c>
      <c r="J23" s="540">
        <v>612</v>
      </c>
      <c r="K23" s="521">
        <v>612</v>
      </c>
      <c r="L23" s="521">
        <v>218</v>
      </c>
      <c r="M23" s="521">
        <v>612</v>
      </c>
      <c r="N23" s="521">
        <v>612</v>
      </c>
    </row>
    <row r="24" spans="1:15" ht="15" x14ac:dyDescent="0.2">
      <c r="A24" s="299">
        <v>16</v>
      </c>
      <c r="B24" s="434" t="s">
        <v>918</v>
      </c>
      <c r="C24" s="661">
        <v>418</v>
      </c>
      <c r="D24" s="521">
        <v>418</v>
      </c>
      <c r="E24" s="549">
        <v>0</v>
      </c>
      <c r="F24" s="549">
        <v>0</v>
      </c>
      <c r="G24" s="549">
        <v>0</v>
      </c>
      <c r="H24" s="549">
        <v>0</v>
      </c>
      <c r="I24" s="549">
        <v>0</v>
      </c>
      <c r="J24" s="540">
        <v>418</v>
      </c>
      <c r="K24" s="521">
        <v>418</v>
      </c>
      <c r="L24" s="521">
        <v>312</v>
      </c>
      <c r="M24" s="521">
        <v>418</v>
      </c>
      <c r="N24" s="521">
        <v>418</v>
      </c>
    </row>
    <row r="25" spans="1:15" ht="15" x14ac:dyDescent="0.2">
      <c r="A25" s="299">
        <v>17</v>
      </c>
      <c r="B25" s="434" t="s">
        <v>919</v>
      </c>
      <c r="C25" s="661">
        <v>422</v>
      </c>
      <c r="D25" s="596">
        <v>422</v>
      </c>
      <c r="E25" s="596">
        <v>0</v>
      </c>
      <c r="F25" s="596">
        <v>0</v>
      </c>
      <c r="G25" s="596">
        <v>0</v>
      </c>
      <c r="H25" s="596">
        <v>0</v>
      </c>
      <c r="I25" s="596">
        <v>0</v>
      </c>
      <c r="J25" s="596">
        <v>422</v>
      </c>
      <c r="K25" s="596">
        <v>422</v>
      </c>
      <c r="L25" s="595" t="s">
        <v>1002</v>
      </c>
      <c r="M25" s="596">
        <v>422</v>
      </c>
      <c r="N25" s="596">
        <v>422</v>
      </c>
    </row>
    <row r="26" spans="1:15" ht="15" x14ac:dyDescent="0.2">
      <c r="A26" s="299">
        <v>18</v>
      </c>
      <c r="B26" s="434" t="s">
        <v>920</v>
      </c>
      <c r="C26" s="149">
        <v>645</v>
      </c>
      <c r="D26" s="530">
        <v>0</v>
      </c>
      <c r="E26" s="530">
        <v>275</v>
      </c>
      <c r="F26" s="530">
        <v>176</v>
      </c>
      <c r="G26" s="530">
        <v>194</v>
      </c>
      <c r="H26" s="530">
        <v>0</v>
      </c>
      <c r="I26" s="532">
        <v>645</v>
      </c>
      <c r="J26" s="532">
        <v>645</v>
      </c>
      <c r="K26" s="530">
        <v>645</v>
      </c>
      <c r="L26" s="530">
        <v>645</v>
      </c>
      <c r="M26" s="530">
        <v>645</v>
      </c>
      <c r="N26" s="661">
        <v>645</v>
      </c>
    </row>
    <row r="27" spans="1:15" ht="15" x14ac:dyDescent="0.2">
      <c r="A27" s="299">
        <v>19</v>
      </c>
      <c r="B27" s="434" t="s">
        <v>921</v>
      </c>
      <c r="C27" s="571">
        <v>411</v>
      </c>
      <c r="D27" s="548">
        <v>380</v>
      </c>
      <c r="E27" s="548">
        <v>20</v>
      </c>
      <c r="F27" s="548">
        <v>11</v>
      </c>
      <c r="G27" s="548">
        <v>0</v>
      </c>
      <c r="H27" s="548">
        <v>0</v>
      </c>
      <c r="I27" s="548">
        <v>147</v>
      </c>
      <c r="J27" s="548">
        <v>411</v>
      </c>
      <c r="K27" s="548">
        <v>411</v>
      </c>
      <c r="L27" s="548">
        <v>411</v>
      </c>
      <c r="M27" s="548">
        <v>411</v>
      </c>
      <c r="N27" s="548">
        <v>411</v>
      </c>
    </row>
    <row r="28" spans="1:15" ht="15" x14ac:dyDescent="0.2">
      <c r="A28" s="299">
        <v>20</v>
      </c>
      <c r="B28" s="434" t="s">
        <v>922</v>
      </c>
      <c r="C28" s="594">
        <v>832</v>
      </c>
      <c r="D28" s="546">
        <v>832</v>
      </c>
      <c r="E28" s="546">
        <v>0</v>
      </c>
      <c r="F28" s="546">
        <v>0</v>
      </c>
      <c r="G28" s="546">
        <v>0</v>
      </c>
      <c r="H28" s="546">
        <v>0</v>
      </c>
      <c r="I28" s="571">
        <v>0</v>
      </c>
      <c r="J28" s="546">
        <v>832</v>
      </c>
      <c r="K28" s="546">
        <v>832</v>
      </c>
      <c r="L28" s="546">
        <v>832</v>
      </c>
      <c r="M28" s="546">
        <v>832</v>
      </c>
      <c r="N28" s="546">
        <v>832</v>
      </c>
    </row>
    <row r="29" spans="1:15" ht="16.5" x14ac:dyDescent="0.2">
      <c r="A29" s="299">
        <v>21</v>
      </c>
      <c r="B29" s="434" t="s">
        <v>923</v>
      </c>
      <c r="C29" s="49">
        <v>713</v>
      </c>
      <c r="D29" s="516">
        <v>713</v>
      </c>
      <c r="E29" s="516">
        <v>0</v>
      </c>
      <c r="F29" s="516">
        <v>713</v>
      </c>
      <c r="G29" s="516">
        <v>0</v>
      </c>
      <c r="H29" s="516">
        <v>0</v>
      </c>
      <c r="I29" s="517">
        <v>713</v>
      </c>
      <c r="J29" s="517">
        <v>713</v>
      </c>
      <c r="K29" s="516">
        <v>713</v>
      </c>
      <c r="L29" s="516">
        <v>713</v>
      </c>
      <c r="M29" s="516">
        <v>713</v>
      </c>
      <c r="N29" s="516">
        <v>713</v>
      </c>
    </row>
    <row r="30" spans="1:15" ht="15" x14ac:dyDescent="0.2">
      <c r="A30" s="299">
        <v>22</v>
      </c>
      <c r="B30" s="434" t="s">
        <v>924</v>
      </c>
      <c r="C30" s="160">
        <v>946</v>
      </c>
      <c r="D30" s="521">
        <v>946</v>
      </c>
      <c r="E30" s="521">
        <v>0</v>
      </c>
      <c r="F30" s="521">
        <v>0</v>
      </c>
      <c r="G30" s="521">
        <v>0</v>
      </c>
      <c r="H30" s="521">
        <v>0</v>
      </c>
      <c r="I30" s="521">
        <v>0</v>
      </c>
      <c r="J30" s="540">
        <v>946</v>
      </c>
      <c r="K30" s="521">
        <v>946</v>
      </c>
      <c r="L30" s="521">
        <v>946</v>
      </c>
      <c r="M30" s="521">
        <v>946</v>
      </c>
      <c r="N30" s="521">
        <v>946</v>
      </c>
    </row>
    <row r="31" spans="1:15" x14ac:dyDescent="0.2">
      <c r="A31" s="28" t="s">
        <v>18</v>
      </c>
      <c r="B31" s="9"/>
      <c r="C31" s="8">
        <f>SUM(C9:C30)</f>
        <v>14397</v>
      </c>
      <c r="D31" s="8">
        <f t="shared" ref="D31:N31" si="0">SUM(D9:D30)</f>
        <v>11180</v>
      </c>
      <c r="E31" s="8">
        <f t="shared" si="0"/>
        <v>2989</v>
      </c>
      <c r="F31" s="8">
        <f t="shared" si="0"/>
        <v>1184</v>
      </c>
      <c r="G31" s="8">
        <f t="shared" si="0"/>
        <v>299</v>
      </c>
      <c r="H31" s="8">
        <f t="shared" si="0"/>
        <v>0</v>
      </c>
      <c r="I31" s="8">
        <f t="shared" si="0"/>
        <v>3140</v>
      </c>
      <c r="J31" s="8">
        <f t="shared" si="0"/>
        <v>13389</v>
      </c>
      <c r="K31" s="8">
        <f t="shared" si="0"/>
        <v>14366</v>
      </c>
      <c r="L31" s="8">
        <f t="shared" si="0"/>
        <v>8607</v>
      </c>
      <c r="M31" s="8">
        <f t="shared" si="0"/>
        <v>12078</v>
      </c>
      <c r="N31" s="8">
        <f t="shared" si="0"/>
        <v>14366</v>
      </c>
    </row>
    <row r="34" spans="1:14" ht="12.75" customHeight="1" x14ac:dyDescent="0.2">
      <c r="A34" s="214"/>
      <c r="B34" s="214"/>
      <c r="C34" s="214"/>
      <c r="D34" s="214"/>
      <c r="H34" s="229"/>
      <c r="I34" s="229"/>
      <c r="J34" s="229"/>
      <c r="K34" s="229"/>
      <c r="L34" s="229"/>
    </row>
    <row r="35" spans="1:14" ht="12.75" customHeight="1" x14ac:dyDescent="0.2">
      <c r="A35" s="214"/>
      <c r="B35" s="214"/>
      <c r="C35" s="214"/>
      <c r="D35" s="214"/>
      <c r="H35" s="229"/>
      <c r="I35" s="229"/>
      <c r="J35" s="953" t="s">
        <v>1034</v>
      </c>
      <c r="K35" s="953"/>
      <c r="L35" s="953"/>
      <c r="M35" s="953"/>
      <c r="N35" s="953"/>
    </row>
    <row r="36" spans="1:14" ht="12.75" customHeight="1" x14ac:dyDescent="0.2">
      <c r="A36" s="214"/>
      <c r="B36" s="214"/>
      <c r="C36" s="214"/>
      <c r="D36" s="214"/>
      <c r="J36" s="953"/>
      <c r="K36" s="953"/>
      <c r="L36" s="953"/>
      <c r="M36" s="953"/>
      <c r="N36" s="953"/>
    </row>
    <row r="37" spans="1:14" ht="20.25" customHeight="1" x14ac:dyDescent="0.2">
      <c r="A37" s="214"/>
      <c r="C37" s="214"/>
      <c r="D37" s="214"/>
      <c r="J37" s="953"/>
      <c r="K37" s="953"/>
      <c r="L37" s="953"/>
      <c r="M37" s="953"/>
      <c r="N37" s="953"/>
    </row>
  </sheetData>
  <mergeCells count="12">
    <mergeCell ref="J35:N37"/>
    <mergeCell ref="D6:H6"/>
    <mergeCell ref="C6:C7"/>
    <mergeCell ref="A1:K1"/>
    <mergeCell ref="A2:K2"/>
    <mergeCell ref="A4:H4"/>
    <mergeCell ref="A6:A7"/>
    <mergeCell ref="B6:B7"/>
    <mergeCell ref="K6:N6"/>
    <mergeCell ref="L5:N5"/>
    <mergeCell ref="I6:I7"/>
    <mergeCell ref="J6:J7"/>
  </mergeCells>
  <printOptions horizontalCentered="1"/>
  <pageMargins left="0.70866141732283472" right="0.70866141732283472" top="0.23622047244094491" bottom="0" header="0.31496062992125984" footer="0.31496062992125984"/>
  <pageSetup paperSize="9" scale="82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opLeftCell="A22" zoomScaleSheetLayoutView="120" workbookViewId="0">
      <selection activeCell="E32" sqref="E32"/>
    </sheetView>
  </sheetViews>
  <sheetFormatPr defaultRowHeight="12.75" x14ac:dyDescent="0.2"/>
  <cols>
    <col min="1" max="1" width="8.28515625" customWidth="1"/>
    <col min="2" max="2" width="23.5703125" customWidth="1"/>
    <col min="3" max="3" width="16.7109375" customWidth="1"/>
    <col min="4" max="4" width="12.5703125" customWidth="1"/>
    <col min="5" max="5" width="13" customWidth="1"/>
    <col min="6" max="6" width="14.7109375" customWidth="1"/>
    <col min="7" max="7" width="13.5703125" customWidth="1"/>
    <col min="8" max="8" width="34" customWidth="1"/>
  </cols>
  <sheetData>
    <row r="1" spans="1:9" ht="18" x14ac:dyDescent="0.35">
      <c r="A1" s="1030" t="s">
        <v>0</v>
      </c>
      <c r="B1" s="1030"/>
      <c r="C1" s="1030"/>
      <c r="D1" s="1030"/>
      <c r="E1" s="1030"/>
      <c r="F1" s="1030"/>
      <c r="G1" s="1030"/>
      <c r="H1" s="248" t="s">
        <v>521</v>
      </c>
    </row>
    <row r="2" spans="1:9" ht="21" x14ac:dyDescent="0.35">
      <c r="A2" s="1031" t="s">
        <v>747</v>
      </c>
      <c r="B2" s="1031"/>
      <c r="C2" s="1031"/>
      <c r="D2" s="1031"/>
      <c r="E2" s="1031"/>
      <c r="F2" s="1031"/>
      <c r="G2" s="1031"/>
    </row>
    <row r="3" spans="1:9" ht="15" x14ac:dyDescent="0.3">
      <c r="A3" s="208"/>
      <c r="B3" s="208"/>
      <c r="C3" s="208"/>
      <c r="D3" s="208"/>
      <c r="E3" s="208"/>
      <c r="F3" s="208"/>
      <c r="G3" s="208"/>
    </row>
    <row r="4" spans="1:9" ht="18" x14ac:dyDescent="0.35">
      <c r="A4" s="1030" t="s">
        <v>520</v>
      </c>
      <c r="B4" s="1030"/>
      <c r="C4" s="1030"/>
      <c r="D4" s="1030"/>
      <c r="E4" s="1030"/>
      <c r="F4" s="1030"/>
      <c r="G4" s="1030"/>
    </row>
    <row r="5" spans="1:9" ht="15" x14ac:dyDescent="0.3">
      <c r="A5" s="209" t="s">
        <v>252</v>
      </c>
      <c r="B5" s="209"/>
      <c r="C5" s="209"/>
      <c r="D5" s="209"/>
      <c r="E5" s="209"/>
      <c r="F5" s="209"/>
      <c r="G5" s="1166" t="s">
        <v>1030</v>
      </c>
      <c r="H5" s="1166"/>
      <c r="I5" s="1166"/>
    </row>
    <row r="6" spans="1:9" ht="21.75" customHeight="1" x14ac:dyDescent="0.2">
      <c r="A6" s="1136" t="s">
        <v>2</v>
      </c>
      <c r="B6" s="1136" t="s">
        <v>500</v>
      </c>
      <c r="C6" s="933" t="s">
        <v>36</v>
      </c>
      <c r="D6" s="933" t="s">
        <v>505</v>
      </c>
      <c r="E6" s="933"/>
      <c r="F6" s="912" t="s">
        <v>506</v>
      </c>
      <c r="G6" s="912"/>
      <c r="H6" s="1136" t="s">
        <v>224</v>
      </c>
    </row>
    <row r="7" spans="1:9" ht="25.5" customHeight="1" x14ac:dyDescent="0.2">
      <c r="A7" s="1137"/>
      <c r="B7" s="1137"/>
      <c r="C7" s="933"/>
      <c r="D7" s="5" t="s">
        <v>501</v>
      </c>
      <c r="E7" s="5" t="s">
        <v>502</v>
      </c>
      <c r="F7" s="65" t="s">
        <v>503</v>
      </c>
      <c r="G7" s="5" t="s">
        <v>504</v>
      </c>
      <c r="H7" s="1137"/>
    </row>
    <row r="8" spans="1:9" ht="15" x14ac:dyDescent="0.2">
      <c r="A8" s="212" t="s">
        <v>259</v>
      </c>
      <c r="B8" s="212" t="s">
        <v>260</v>
      </c>
      <c r="C8" s="212" t="s">
        <v>261</v>
      </c>
      <c r="D8" s="212" t="s">
        <v>262</v>
      </c>
      <c r="E8" s="212" t="s">
        <v>263</v>
      </c>
      <c r="F8" s="212" t="s">
        <v>264</v>
      </c>
      <c r="G8" s="212" t="s">
        <v>265</v>
      </c>
      <c r="H8" s="212">
        <v>8</v>
      </c>
    </row>
    <row r="9" spans="1:9" ht="15" x14ac:dyDescent="0.2">
      <c r="A9" s="299">
        <v>1</v>
      </c>
      <c r="B9" s="534">
        <v>0</v>
      </c>
      <c r="C9" s="430" t="s">
        <v>903</v>
      </c>
      <c r="D9" s="521">
        <v>0</v>
      </c>
      <c r="E9" s="521">
        <v>0</v>
      </c>
      <c r="F9" s="521">
        <v>0</v>
      </c>
      <c r="G9" s="521">
        <v>0</v>
      </c>
      <c r="H9" s="521">
        <v>0</v>
      </c>
    </row>
    <row r="10" spans="1:9" ht="15" x14ac:dyDescent="0.2">
      <c r="A10" s="299">
        <v>2</v>
      </c>
      <c r="B10" s="534">
        <v>0</v>
      </c>
      <c r="C10" s="430" t="s">
        <v>904</v>
      </c>
      <c r="D10" s="521">
        <v>0</v>
      </c>
      <c r="E10" s="521">
        <v>0</v>
      </c>
      <c r="F10" s="521">
        <v>0</v>
      </c>
      <c r="G10" s="521">
        <v>0</v>
      </c>
      <c r="H10" s="521">
        <v>0</v>
      </c>
    </row>
    <row r="11" spans="1:9" ht="15" x14ac:dyDescent="0.2">
      <c r="A11" s="299">
        <v>3</v>
      </c>
      <c r="B11" s="534">
        <v>0</v>
      </c>
      <c r="C11" s="430" t="s">
        <v>905</v>
      </c>
      <c r="D11" s="608">
        <v>0</v>
      </c>
      <c r="E11" s="608">
        <v>0</v>
      </c>
      <c r="F11" s="608">
        <v>0</v>
      </c>
      <c r="G11" s="608">
        <v>0</v>
      </c>
      <c r="H11" s="608">
        <v>0</v>
      </c>
    </row>
    <row r="12" spans="1:9" ht="25.5" x14ac:dyDescent="0.2">
      <c r="A12" s="299">
        <v>4</v>
      </c>
      <c r="B12" s="536" t="s">
        <v>971</v>
      </c>
      <c r="C12" s="603" t="s">
        <v>906</v>
      </c>
      <c r="D12" s="521">
        <v>4</v>
      </c>
      <c r="E12" s="521">
        <v>4</v>
      </c>
      <c r="F12" s="521">
        <v>4</v>
      </c>
      <c r="G12" s="521">
        <v>0</v>
      </c>
      <c r="H12" s="521">
        <v>0</v>
      </c>
    </row>
    <row r="13" spans="1:9" ht="15" x14ac:dyDescent="0.2">
      <c r="A13" s="299">
        <v>5</v>
      </c>
      <c r="B13" s="534">
        <v>0</v>
      </c>
      <c r="C13" s="430" t="s">
        <v>907</v>
      </c>
      <c r="D13" s="521">
        <v>0</v>
      </c>
      <c r="E13" s="521">
        <v>0</v>
      </c>
      <c r="F13" s="521">
        <v>0</v>
      </c>
      <c r="G13" s="521">
        <v>0</v>
      </c>
      <c r="H13" s="521">
        <v>0</v>
      </c>
    </row>
    <row r="14" spans="1:9" ht="30" x14ac:dyDescent="0.2">
      <c r="A14" s="299">
        <v>6</v>
      </c>
      <c r="B14" s="644" t="s">
        <v>1014</v>
      </c>
      <c r="C14" s="644" t="s">
        <v>1015</v>
      </c>
      <c r="D14" s="642">
        <v>20</v>
      </c>
      <c r="E14" s="642">
        <v>20</v>
      </c>
      <c r="F14" s="642">
        <v>20</v>
      </c>
      <c r="G14" s="642">
        <v>0</v>
      </c>
      <c r="H14" s="642">
        <v>0</v>
      </c>
    </row>
    <row r="15" spans="1:9" ht="15" x14ac:dyDescent="0.2">
      <c r="A15" s="299">
        <v>7</v>
      </c>
      <c r="B15" s="534">
        <v>0</v>
      </c>
      <c r="C15" s="430" t="s">
        <v>909</v>
      </c>
      <c r="D15" s="521">
        <v>0</v>
      </c>
      <c r="E15" s="521">
        <v>0</v>
      </c>
      <c r="F15" s="521">
        <v>0</v>
      </c>
      <c r="G15" s="521">
        <v>0</v>
      </c>
      <c r="H15" s="521">
        <v>0</v>
      </c>
    </row>
    <row r="16" spans="1:9" ht="15" x14ac:dyDescent="0.2">
      <c r="A16" s="299">
        <v>8</v>
      </c>
      <c r="B16" s="534">
        <v>0</v>
      </c>
      <c r="C16" s="431" t="s">
        <v>910</v>
      </c>
      <c r="D16" s="521">
        <v>0</v>
      </c>
      <c r="E16" s="521">
        <v>0</v>
      </c>
      <c r="F16" s="521">
        <v>0</v>
      </c>
      <c r="G16" s="521">
        <v>0</v>
      </c>
      <c r="H16" s="521">
        <v>0</v>
      </c>
    </row>
    <row r="17" spans="1:8" ht="15.75" x14ac:dyDescent="0.2">
      <c r="A17" s="299">
        <v>9</v>
      </c>
      <c r="B17" s="496" t="s">
        <v>967</v>
      </c>
      <c r="C17" s="604" t="s">
        <v>911</v>
      </c>
      <c r="D17" s="609">
        <v>0</v>
      </c>
      <c r="E17" s="609">
        <v>0</v>
      </c>
      <c r="F17" s="609">
        <v>0</v>
      </c>
      <c r="G17" s="609">
        <v>0</v>
      </c>
      <c r="H17" s="495"/>
    </row>
    <row r="18" spans="1:8" ht="15" x14ac:dyDescent="0.2">
      <c r="A18" s="299">
        <v>10</v>
      </c>
      <c r="B18" s="534">
        <v>0</v>
      </c>
      <c r="C18" s="605" t="s">
        <v>912</v>
      </c>
      <c r="D18" s="530">
        <v>0</v>
      </c>
      <c r="E18" s="530">
        <v>0</v>
      </c>
      <c r="F18" s="530">
        <v>0</v>
      </c>
      <c r="G18" s="530">
        <v>0</v>
      </c>
      <c r="H18" s="530">
        <v>0</v>
      </c>
    </row>
    <row r="19" spans="1:8" ht="63" customHeight="1" x14ac:dyDescent="0.2">
      <c r="A19" s="299">
        <v>11</v>
      </c>
      <c r="B19" s="562" t="s">
        <v>1003</v>
      </c>
      <c r="C19" s="225" t="s">
        <v>1004</v>
      </c>
      <c r="D19" s="521">
        <v>14</v>
      </c>
      <c r="E19" s="521">
        <v>14</v>
      </c>
      <c r="F19" s="521">
        <v>14</v>
      </c>
      <c r="G19" s="521">
        <v>0</v>
      </c>
      <c r="H19" s="562">
        <v>0</v>
      </c>
    </row>
    <row r="20" spans="1:8" ht="30" customHeight="1" x14ac:dyDescent="0.2">
      <c r="A20" s="299">
        <v>12</v>
      </c>
      <c r="B20" s="497" t="s">
        <v>981</v>
      </c>
      <c r="C20" s="533" t="s">
        <v>914</v>
      </c>
      <c r="D20" s="160">
        <v>49</v>
      </c>
      <c r="E20" s="160">
        <v>49</v>
      </c>
      <c r="F20" s="868">
        <v>49</v>
      </c>
      <c r="G20" s="868">
        <v>0</v>
      </c>
      <c r="H20" s="868">
        <v>0</v>
      </c>
    </row>
    <row r="21" spans="1:8" ht="30" x14ac:dyDescent="0.2">
      <c r="A21" s="299">
        <v>13</v>
      </c>
      <c r="B21" s="534">
        <v>0</v>
      </c>
      <c r="C21" s="605" t="s">
        <v>915</v>
      </c>
      <c r="D21" s="530">
        <v>0</v>
      </c>
      <c r="E21" s="530">
        <v>0</v>
      </c>
      <c r="F21" s="530">
        <v>0</v>
      </c>
      <c r="G21" s="530">
        <v>0</v>
      </c>
      <c r="H21" s="530">
        <v>0</v>
      </c>
    </row>
    <row r="22" spans="1:8" ht="15" x14ac:dyDescent="0.2">
      <c r="A22" s="299">
        <v>14</v>
      </c>
      <c r="B22" s="534">
        <v>0</v>
      </c>
      <c r="C22" s="606" t="s">
        <v>916</v>
      </c>
      <c r="D22" s="521">
        <v>0</v>
      </c>
      <c r="E22" s="521">
        <v>0</v>
      </c>
      <c r="F22" s="521">
        <v>0</v>
      </c>
      <c r="G22" s="521">
        <v>0</v>
      </c>
      <c r="H22" s="521">
        <v>0</v>
      </c>
    </row>
    <row r="23" spans="1:8" ht="45" x14ac:dyDescent="0.2">
      <c r="A23" s="299">
        <v>15</v>
      </c>
      <c r="B23" s="562" t="s">
        <v>1005</v>
      </c>
      <c r="C23" s="225" t="s">
        <v>1006</v>
      </c>
      <c r="D23" s="521">
        <v>36</v>
      </c>
      <c r="E23" s="610">
        <v>36</v>
      </c>
      <c r="F23" s="521">
        <v>36</v>
      </c>
      <c r="G23" s="521">
        <v>0</v>
      </c>
      <c r="H23" s="521">
        <v>0</v>
      </c>
    </row>
    <row r="24" spans="1:8" ht="15" x14ac:dyDescent="0.2">
      <c r="A24" s="299">
        <v>16</v>
      </c>
      <c r="B24" s="534">
        <v>0</v>
      </c>
      <c r="C24" s="606" t="s">
        <v>918</v>
      </c>
      <c r="D24" s="530">
        <v>0</v>
      </c>
      <c r="E24" s="530">
        <v>0</v>
      </c>
      <c r="F24" s="530">
        <v>0</v>
      </c>
      <c r="G24" s="530">
        <v>0</v>
      </c>
      <c r="H24" s="530"/>
    </row>
    <row r="25" spans="1:8" ht="15" x14ac:dyDescent="0.2">
      <c r="A25" s="299">
        <v>17</v>
      </c>
      <c r="B25" s="534">
        <v>0</v>
      </c>
      <c r="C25" s="606" t="s">
        <v>919</v>
      </c>
      <c r="D25" s="530">
        <v>0</v>
      </c>
      <c r="E25" s="530">
        <v>0</v>
      </c>
      <c r="F25" s="530">
        <v>0</v>
      </c>
      <c r="G25" s="530">
        <v>0</v>
      </c>
      <c r="H25" s="530">
        <v>0</v>
      </c>
    </row>
    <row r="26" spans="1:8" ht="15" x14ac:dyDescent="0.2">
      <c r="A26" s="299">
        <v>18</v>
      </c>
      <c r="B26" s="534">
        <v>0</v>
      </c>
      <c r="C26" s="606" t="s">
        <v>920</v>
      </c>
      <c r="D26" s="497">
        <v>0</v>
      </c>
      <c r="E26" s="497">
        <v>0</v>
      </c>
      <c r="F26" s="497">
        <v>0</v>
      </c>
      <c r="G26" s="497">
        <v>0</v>
      </c>
      <c r="H26" s="530">
        <v>0</v>
      </c>
    </row>
    <row r="27" spans="1:8" ht="15" x14ac:dyDescent="0.2">
      <c r="A27" s="299">
        <v>19</v>
      </c>
      <c r="B27" s="534">
        <v>0</v>
      </c>
      <c r="C27" s="606" t="s">
        <v>921</v>
      </c>
      <c r="D27" s="546">
        <v>0</v>
      </c>
      <c r="E27" s="546">
        <v>0</v>
      </c>
      <c r="F27" s="546">
        <v>0</v>
      </c>
      <c r="G27" s="546">
        <v>0</v>
      </c>
      <c r="H27" s="546">
        <v>0</v>
      </c>
    </row>
    <row r="28" spans="1:8" ht="15" x14ac:dyDescent="0.2">
      <c r="A28" s="299">
        <v>20</v>
      </c>
      <c r="B28" s="534">
        <v>0</v>
      </c>
      <c r="C28" s="606" t="s">
        <v>922</v>
      </c>
      <c r="D28" s="611">
        <v>0</v>
      </c>
      <c r="E28" s="611">
        <v>0</v>
      </c>
      <c r="F28" s="611">
        <v>0</v>
      </c>
      <c r="G28" s="611">
        <v>0</v>
      </c>
      <c r="H28" s="611">
        <v>0</v>
      </c>
    </row>
    <row r="29" spans="1:8" ht="18" x14ac:dyDescent="0.2">
      <c r="A29" s="299">
        <v>21</v>
      </c>
      <c r="B29" s="534">
        <v>0</v>
      </c>
      <c r="C29" s="607" t="s">
        <v>923</v>
      </c>
      <c r="D29" s="518">
        <v>0</v>
      </c>
      <c r="E29" s="518">
        <v>0</v>
      </c>
      <c r="F29" s="518">
        <v>0</v>
      </c>
      <c r="G29" s="518">
        <v>0</v>
      </c>
      <c r="H29" s="518">
        <v>0</v>
      </c>
    </row>
    <row r="30" spans="1:8" ht="15" x14ac:dyDescent="0.2">
      <c r="A30" s="299">
        <v>22</v>
      </c>
      <c r="B30" s="534">
        <v>0</v>
      </c>
      <c r="C30" s="606" t="s">
        <v>924</v>
      </c>
      <c r="D30" s="530">
        <v>0</v>
      </c>
      <c r="E30" s="530">
        <v>0</v>
      </c>
      <c r="F30" s="530">
        <v>0</v>
      </c>
      <c r="G30" s="530">
        <v>0</v>
      </c>
      <c r="H30" s="530">
        <v>0</v>
      </c>
    </row>
    <row r="31" spans="1:8" x14ac:dyDescent="0.2">
      <c r="A31" s="28" t="s">
        <v>18</v>
      </c>
      <c r="B31" s="9"/>
      <c r="C31" s="9"/>
      <c r="D31" s="9">
        <f>SUM(D9:D30)</f>
        <v>123</v>
      </c>
      <c r="E31" s="640">
        <f>SUM(E9:E30)</f>
        <v>123</v>
      </c>
      <c r="F31" s="640">
        <f t="shared" ref="F31:G31" si="0">SUM(F9:F30)</f>
        <v>123</v>
      </c>
      <c r="G31" s="640">
        <f t="shared" si="0"/>
        <v>0</v>
      </c>
      <c r="H31" s="640">
        <f t="shared" ref="H31" si="1">SUM(H9:H30)</f>
        <v>0</v>
      </c>
    </row>
    <row r="34" spans="1:10" ht="12.75" customHeight="1" x14ac:dyDescent="0.2">
      <c r="A34" s="214"/>
      <c r="B34" s="214"/>
      <c r="C34" s="214"/>
      <c r="D34" s="214"/>
      <c r="F34" s="229"/>
      <c r="G34" s="229"/>
      <c r="H34" s="229"/>
    </row>
    <row r="35" spans="1:10" ht="12.75" customHeight="1" x14ac:dyDescent="0.2">
      <c r="A35" s="214"/>
      <c r="B35" s="214"/>
      <c r="C35" s="214"/>
      <c r="D35" s="214"/>
      <c r="F35" s="953" t="s">
        <v>1034</v>
      </c>
      <c r="G35" s="953"/>
      <c r="H35" s="953"/>
      <c r="I35" s="953"/>
      <c r="J35" s="953"/>
    </row>
    <row r="36" spans="1:10" ht="12.75" customHeight="1" x14ac:dyDescent="0.2">
      <c r="A36" s="214"/>
      <c r="B36" s="214"/>
      <c r="C36" s="214"/>
      <c r="D36" s="214"/>
      <c r="F36" s="953"/>
      <c r="G36" s="953"/>
      <c r="H36" s="953"/>
      <c r="I36" s="953"/>
      <c r="J36" s="953"/>
    </row>
    <row r="37" spans="1:10" ht="29.25" customHeight="1" x14ac:dyDescent="0.2">
      <c r="A37" s="214" t="s">
        <v>12</v>
      </c>
      <c r="C37" s="214"/>
      <c r="D37" s="214"/>
      <c r="F37" s="953"/>
      <c r="G37" s="953"/>
      <c r="H37" s="953"/>
      <c r="I37" s="953"/>
      <c r="J37" s="953"/>
    </row>
  </sheetData>
  <mergeCells count="11">
    <mergeCell ref="H6:H7"/>
    <mergeCell ref="G5:I5"/>
    <mergeCell ref="F35:J37"/>
    <mergeCell ref="A1:G1"/>
    <mergeCell ref="A2:G2"/>
    <mergeCell ref="A4:G4"/>
    <mergeCell ref="A6:A7"/>
    <mergeCell ref="B6:B7"/>
    <mergeCell ref="C6:C7"/>
    <mergeCell ref="F6:G6"/>
    <mergeCell ref="D6:E6"/>
  </mergeCells>
  <printOptions horizontalCentered="1"/>
  <pageMargins left="0.70866141732283472" right="0.70866141732283472" top="0.23622047244094491" bottom="0" header="0.31496062992125984" footer="0.31496062992125984"/>
  <pageSetup paperSize="9" scale="8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opLeftCell="C1" zoomScaleSheetLayoutView="84" workbookViewId="0">
      <selection activeCell="N37" sqref="N37"/>
    </sheetView>
  </sheetViews>
  <sheetFormatPr defaultRowHeight="12.75" x14ac:dyDescent="0.2"/>
  <cols>
    <col min="1" max="1" width="6.42578125" customWidth="1"/>
    <col min="2" max="2" width="15.42578125" customWidth="1"/>
    <col min="3" max="3" width="15.28515625" customWidth="1"/>
    <col min="4" max="5" width="15.42578125" customWidth="1"/>
    <col min="6" max="7" width="15.7109375" customWidth="1"/>
    <col min="8" max="8" width="26.42578125" customWidth="1"/>
    <col min="9" max="9" width="15.7109375" customWidth="1"/>
    <col min="10" max="10" width="15.42578125" customWidth="1"/>
    <col min="11" max="11" width="20" customWidth="1"/>
    <col min="12" max="12" width="14.28515625" customWidth="1"/>
  </cols>
  <sheetData>
    <row r="1" spans="1:13" ht="18" x14ac:dyDescent="0.35">
      <c r="A1" s="1030" t="s">
        <v>0</v>
      </c>
      <c r="B1" s="1030"/>
      <c r="C1" s="1030"/>
      <c r="D1" s="1030"/>
      <c r="E1" s="1030"/>
      <c r="F1" s="1030"/>
      <c r="G1" s="1030"/>
      <c r="H1" s="1030"/>
      <c r="I1" s="1030"/>
      <c r="J1" s="1030"/>
      <c r="K1" s="1030"/>
      <c r="L1" s="248" t="s">
        <v>523</v>
      </c>
    </row>
    <row r="2" spans="1:13" ht="21" x14ac:dyDescent="0.35">
      <c r="A2" s="1031" t="s">
        <v>747</v>
      </c>
      <c r="B2" s="1031"/>
      <c r="C2" s="1031"/>
      <c r="D2" s="1031"/>
      <c r="E2" s="1031"/>
      <c r="F2" s="1031"/>
      <c r="G2" s="1031"/>
      <c r="H2" s="1031"/>
      <c r="I2" s="1031"/>
      <c r="J2" s="1031"/>
      <c r="K2" s="1031"/>
    </row>
    <row r="3" spans="1:13" ht="15" x14ac:dyDescent="0.3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</row>
    <row r="4" spans="1:13" ht="18" x14ac:dyDescent="0.35">
      <c r="A4" s="1030" t="s">
        <v>522</v>
      </c>
      <c r="B4" s="1030"/>
      <c r="C4" s="1030"/>
      <c r="D4" s="1030"/>
      <c r="E4" s="1030"/>
      <c r="F4" s="1030"/>
      <c r="G4" s="1030"/>
      <c r="H4" s="1030"/>
      <c r="I4" s="1030"/>
      <c r="J4" s="1030"/>
      <c r="K4" s="1030"/>
    </row>
    <row r="5" spans="1:13" ht="15" x14ac:dyDescent="0.3">
      <c r="A5" s="209" t="s">
        <v>252</v>
      </c>
      <c r="B5" s="209"/>
      <c r="C5" s="209"/>
      <c r="D5" s="209"/>
      <c r="E5" s="209"/>
      <c r="F5" s="209"/>
      <c r="G5" s="209"/>
      <c r="H5" s="209"/>
      <c r="I5" s="209"/>
      <c r="J5" s="1135" t="s">
        <v>1030</v>
      </c>
      <c r="K5" s="1135"/>
      <c r="L5" s="1135"/>
    </row>
    <row r="6" spans="1:13" ht="21.75" customHeight="1" x14ac:dyDescent="0.2">
      <c r="A6" s="1136" t="s">
        <v>2</v>
      </c>
      <c r="B6" s="1136" t="s">
        <v>36</v>
      </c>
      <c r="C6" s="911" t="s">
        <v>465</v>
      </c>
      <c r="D6" s="912"/>
      <c r="E6" s="913"/>
      <c r="F6" s="911" t="s">
        <v>471</v>
      </c>
      <c r="G6" s="912"/>
      <c r="H6" s="912"/>
      <c r="I6" s="913"/>
      <c r="J6" s="933" t="s">
        <v>473</v>
      </c>
      <c r="K6" s="933"/>
      <c r="L6" s="933"/>
    </row>
    <row r="7" spans="1:13" ht="29.25" customHeight="1" x14ac:dyDescent="0.2">
      <c r="A7" s="1137"/>
      <c r="B7" s="1137"/>
      <c r="C7" s="241" t="s">
        <v>214</v>
      </c>
      <c r="D7" s="241" t="s">
        <v>467</v>
      </c>
      <c r="E7" s="241" t="s">
        <v>472</v>
      </c>
      <c r="F7" s="241" t="s">
        <v>214</v>
      </c>
      <c r="G7" s="241" t="s">
        <v>466</v>
      </c>
      <c r="H7" s="241" t="s">
        <v>468</v>
      </c>
      <c r="I7" s="241" t="s">
        <v>472</v>
      </c>
      <c r="J7" s="5" t="s">
        <v>469</v>
      </c>
      <c r="K7" s="5" t="s">
        <v>470</v>
      </c>
      <c r="L7" s="241" t="s">
        <v>472</v>
      </c>
    </row>
    <row r="8" spans="1:13" ht="15" x14ac:dyDescent="0.2">
      <c r="A8" s="212" t="s">
        <v>259</v>
      </c>
      <c r="B8" s="212" t="s">
        <v>260</v>
      </c>
      <c r="C8" s="212" t="s">
        <v>261</v>
      </c>
      <c r="D8" s="212" t="s">
        <v>262</v>
      </c>
      <c r="E8" s="212" t="s">
        <v>263</v>
      </c>
      <c r="F8" s="212" t="s">
        <v>264</v>
      </c>
      <c r="G8" s="212" t="s">
        <v>265</v>
      </c>
      <c r="H8" s="212" t="s">
        <v>266</v>
      </c>
      <c r="I8" s="212" t="s">
        <v>285</v>
      </c>
      <c r="J8" s="212" t="s">
        <v>286</v>
      </c>
      <c r="K8" s="212" t="s">
        <v>287</v>
      </c>
      <c r="L8" s="212" t="s">
        <v>315</v>
      </c>
    </row>
    <row r="9" spans="1:13" ht="15" x14ac:dyDescent="0.2">
      <c r="A9" s="19">
        <v>1</v>
      </c>
      <c r="B9" s="430" t="s">
        <v>903</v>
      </c>
      <c r="C9" s="573">
        <v>0</v>
      </c>
      <c r="D9" s="299">
        <v>0</v>
      </c>
      <c r="E9" s="299">
        <v>0</v>
      </c>
      <c r="F9" s="299">
        <v>0</v>
      </c>
      <c r="G9" s="299">
        <v>0</v>
      </c>
      <c r="H9" s="299">
        <v>0</v>
      </c>
      <c r="I9" s="299">
        <v>0</v>
      </c>
      <c r="J9" s="299">
        <v>0</v>
      </c>
      <c r="K9" s="299">
        <v>0</v>
      </c>
      <c r="L9" s="299">
        <v>0</v>
      </c>
    </row>
    <row r="10" spans="1:13" ht="15" x14ac:dyDescent="0.2">
      <c r="A10" s="530">
        <v>2</v>
      </c>
      <c r="B10" s="430" t="s">
        <v>904</v>
      </c>
      <c r="C10" s="521">
        <v>0</v>
      </c>
      <c r="D10" s="521">
        <v>0</v>
      </c>
      <c r="E10" s="521">
        <v>0</v>
      </c>
      <c r="F10" s="521">
        <v>0</v>
      </c>
      <c r="G10" s="521">
        <v>0</v>
      </c>
      <c r="H10" s="521">
        <v>0</v>
      </c>
      <c r="I10" s="521">
        <v>0</v>
      </c>
      <c r="J10" s="521">
        <v>0</v>
      </c>
      <c r="K10" s="521">
        <v>0</v>
      </c>
      <c r="L10" s="521">
        <v>0</v>
      </c>
    </row>
    <row r="11" spans="1:13" ht="15" x14ac:dyDescent="0.2">
      <c r="A11" s="530">
        <v>3</v>
      </c>
      <c r="B11" s="430" t="s">
        <v>905</v>
      </c>
      <c r="C11" s="612">
        <v>0</v>
      </c>
      <c r="D11" s="612">
        <v>0</v>
      </c>
      <c r="E11" s="612">
        <v>0</v>
      </c>
      <c r="F11" s="612">
        <v>0</v>
      </c>
      <c r="G11" s="612">
        <v>0</v>
      </c>
      <c r="H11" s="612">
        <v>0</v>
      </c>
      <c r="I11" s="612">
        <v>0</v>
      </c>
      <c r="J11" s="612">
        <v>0</v>
      </c>
      <c r="K11" s="612">
        <v>0</v>
      </c>
      <c r="L11" s="612">
        <v>0</v>
      </c>
    </row>
    <row r="12" spans="1:13" ht="30" x14ac:dyDescent="0.2">
      <c r="A12" s="530">
        <v>4</v>
      </c>
      <c r="B12" s="430" t="s">
        <v>906</v>
      </c>
      <c r="C12" s="521"/>
      <c r="D12" s="521"/>
      <c r="E12" s="521"/>
      <c r="F12" s="562"/>
      <c r="G12" s="521">
        <v>150</v>
      </c>
      <c r="H12" s="613">
        <v>10890</v>
      </c>
      <c r="I12" s="562" t="s">
        <v>972</v>
      </c>
      <c r="J12" s="521"/>
      <c r="K12" s="614" t="s">
        <v>973</v>
      </c>
      <c r="L12" s="521"/>
      <c r="M12" s="212"/>
    </row>
    <row r="13" spans="1:13" x14ac:dyDescent="0.2">
      <c r="A13" s="530">
        <v>5</v>
      </c>
      <c r="B13" s="430" t="s">
        <v>907</v>
      </c>
      <c r="C13" s="615">
        <v>0</v>
      </c>
      <c r="D13" s="615">
        <v>0</v>
      </c>
      <c r="E13" s="615">
        <v>0</v>
      </c>
      <c r="F13" s="615">
        <v>0</v>
      </c>
      <c r="G13" s="615">
        <v>0</v>
      </c>
      <c r="H13" s="615"/>
      <c r="I13" s="615">
        <v>0</v>
      </c>
      <c r="J13" s="615">
        <v>0</v>
      </c>
      <c r="K13" s="615">
        <v>0</v>
      </c>
      <c r="L13" s="615">
        <v>0</v>
      </c>
    </row>
    <row r="14" spans="1:13" ht="15" x14ac:dyDescent="0.2">
      <c r="A14" s="530">
        <v>6</v>
      </c>
      <c r="B14" s="430" t="s">
        <v>908</v>
      </c>
      <c r="C14" s="521">
        <v>0</v>
      </c>
      <c r="D14" s="521">
        <v>0</v>
      </c>
      <c r="E14" s="521">
        <v>0</v>
      </c>
      <c r="F14" s="521">
        <v>0</v>
      </c>
      <c r="G14" s="521">
        <v>0</v>
      </c>
      <c r="H14" s="521">
        <v>0</v>
      </c>
      <c r="I14" s="521">
        <v>0</v>
      </c>
      <c r="J14" s="521">
        <v>0</v>
      </c>
      <c r="K14" s="521">
        <v>0</v>
      </c>
      <c r="L14" s="521">
        <v>0</v>
      </c>
    </row>
    <row r="15" spans="1:13" ht="15" x14ac:dyDescent="0.2">
      <c r="A15" s="530">
        <v>7</v>
      </c>
      <c r="B15" s="430" t="s">
        <v>909</v>
      </c>
      <c r="C15" s="521">
        <v>0</v>
      </c>
      <c r="D15" s="521">
        <v>0</v>
      </c>
      <c r="E15" s="521">
        <v>0</v>
      </c>
      <c r="F15" s="521">
        <v>0</v>
      </c>
      <c r="G15" s="521">
        <v>0</v>
      </c>
      <c r="H15" s="521">
        <v>0</v>
      </c>
      <c r="I15" s="521">
        <v>0</v>
      </c>
      <c r="J15" s="521">
        <v>0</v>
      </c>
      <c r="K15" s="521">
        <v>0</v>
      </c>
      <c r="L15" s="521">
        <v>0</v>
      </c>
    </row>
    <row r="16" spans="1:13" ht="30" x14ac:dyDescent="0.2">
      <c r="A16" s="530">
        <v>8</v>
      </c>
      <c r="B16" s="431" t="s">
        <v>910</v>
      </c>
      <c r="C16" s="521">
        <v>0</v>
      </c>
      <c r="D16" s="521">
        <v>0</v>
      </c>
      <c r="E16" s="521">
        <v>0</v>
      </c>
      <c r="F16" s="521">
        <v>525</v>
      </c>
      <c r="G16" s="521">
        <v>21777</v>
      </c>
      <c r="H16" s="521" t="s">
        <v>962</v>
      </c>
      <c r="I16" s="521">
        <v>0</v>
      </c>
      <c r="J16" s="521">
        <v>0</v>
      </c>
      <c r="K16" s="521">
        <v>0</v>
      </c>
      <c r="L16" s="521">
        <v>0</v>
      </c>
    </row>
    <row r="17" spans="1:14" ht="15" x14ac:dyDescent="0.2">
      <c r="A17" s="530">
        <v>9</v>
      </c>
      <c r="B17" s="432" t="s">
        <v>911</v>
      </c>
      <c r="C17" s="497">
        <v>450</v>
      </c>
      <c r="D17" s="497">
        <v>0</v>
      </c>
      <c r="E17" s="497">
        <v>0</v>
      </c>
      <c r="F17" s="497">
        <v>450</v>
      </c>
      <c r="G17" s="497">
        <v>43200</v>
      </c>
      <c r="H17" s="497" t="s">
        <v>968</v>
      </c>
      <c r="I17" s="497">
        <v>0</v>
      </c>
      <c r="J17" s="497">
        <v>0</v>
      </c>
      <c r="K17" s="497">
        <v>0</v>
      </c>
      <c r="L17" s="497">
        <v>0</v>
      </c>
    </row>
    <row r="18" spans="1:14" ht="15" x14ac:dyDescent="0.2">
      <c r="A18" s="530">
        <v>10</v>
      </c>
      <c r="B18" s="433" t="s">
        <v>912</v>
      </c>
      <c r="C18" s="521">
        <v>0</v>
      </c>
      <c r="D18" s="521">
        <v>0</v>
      </c>
      <c r="E18" s="521">
        <v>0</v>
      </c>
      <c r="F18" s="521">
        <v>0</v>
      </c>
      <c r="G18" s="521">
        <v>0</v>
      </c>
      <c r="H18" s="521">
        <v>0</v>
      </c>
      <c r="I18" s="521">
        <v>0</v>
      </c>
      <c r="J18" s="521">
        <v>0</v>
      </c>
      <c r="K18" s="521">
        <v>0</v>
      </c>
      <c r="L18" s="521"/>
      <c r="N18" t="s">
        <v>11</v>
      </c>
    </row>
    <row r="19" spans="1:14" ht="15" x14ac:dyDescent="0.2">
      <c r="A19" s="530">
        <v>11</v>
      </c>
      <c r="B19" s="433" t="s">
        <v>913</v>
      </c>
      <c r="C19" s="521">
        <v>0</v>
      </c>
      <c r="D19" s="521">
        <v>0</v>
      </c>
      <c r="E19" s="521">
        <v>0</v>
      </c>
      <c r="F19" s="521">
        <v>0</v>
      </c>
      <c r="G19" s="521">
        <v>0</v>
      </c>
      <c r="H19" s="521">
        <v>0</v>
      </c>
      <c r="I19" s="521">
        <v>0</v>
      </c>
      <c r="J19" s="521">
        <v>0</v>
      </c>
      <c r="K19" s="521">
        <v>0</v>
      </c>
      <c r="L19" s="521">
        <v>0</v>
      </c>
    </row>
    <row r="20" spans="1:14" ht="14.25" x14ac:dyDescent="0.2">
      <c r="A20" s="530">
        <v>12</v>
      </c>
      <c r="B20" s="433" t="s">
        <v>914</v>
      </c>
      <c r="C20" s="530">
        <v>0</v>
      </c>
      <c r="D20" s="530">
        <v>0</v>
      </c>
      <c r="E20" s="530">
        <v>0</v>
      </c>
      <c r="F20" s="530">
        <v>0</v>
      </c>
      <c r="G20" s="530">
        <v>0</v>
      </c>
      <c r="H20" s="530">
        <v>0</v>
      </c>
      <c r="I20" s="530">
        <v>0</v>
      </c>
      <c r="J20" s="530">
        <v>0</v>
      </c>
      <c r="K20" s="530">
        <v>0</v>
      </c>
      <c r="L20" s="530">
        <v>0</v>
      </c>
    </row>
    <row r="21" spans="1:14" ht="28.5" x14ac:dyDescent="0.2">
      <c r="A21" s="530">
        <v>13</v>
      </c>
      <c r="B21" s="433" t="s">
        <v>915</v>
      </c>
      <c r="C21" s="530">
        <v>0</v>
      </c>
      <c r="D21" s="530">
        <v>0</v>
      </c>
      <c r="E21" s="530">
        <v>0</v>
      </c>
      <c r="F21" s="530">
        <v>0</v>
      </c>
      <c r="G21" s="530">
        <v>0</v>
      </c>
      <c r="H21" s="530">
        <v>0</v>
      </c>
      <c r="I21" s="530">
        <v>0</v>
      </c>
      <c r="J21" s="530">
        <v>0</v>
      </c>
      <c r="K21" s="530">
        <v>0</v>
      </c>
      <c r="L21" s="530">
        <v>0</v>
      </c>
    </row>
    <row r="22" spans="1:14" ht="15" x14ac:dyDescent="0.2">
      <c r="A22" s="530">
        <v>14</v>
      </c>
      <c r="B22" s="434" t="s">
        <v>916</v>
      </c>
      <c r="C22" s="521">
        <v>0</v>
      </c>
      <c r="D22" s="521">
        <v>0</v>
      </c>
      <c r="E22" s="521">
        <v>0</v>
      </c>
      <c r="F22" s="521">
        <v>0</v>
      </c>
      <c r="G22" s="521">
        <v>0</v>
      </c>
      <c r="H22" s="521">
        <v>0</v>
      </c>
      <c r="I22" s="521">
        <v>0</v>
      </c>
      <c r="J22" s="521">
        <v>0</v>
      </c>
      <c r="K22" s="521">
        <v>0</v>
      </c>
      <c r="L22" s="521">
        <v>0</v>
      </c>
    </row>
    <row r="23" spans="1:14" ht="15" x14ac:dyDescent="0.2">
      <c r="A23" s="530">
        <v>15</v>
      </c>
      <c r="B23" s="434" t="s">
        <v>917</v>
      </c>
      <c r="C23" s="530">
        <v>0</v>
      </c>
      <c r="D23" s="530">
        <v>0</v>
      </c>
      <c r="E23" s="530">
        <v>0</v>
      </c>
      <c r="F23" s="530">
        <v>0</v>
      </c>
      <c r="G23" s="530">
        <v>0</v>
      </c>
      <c r="H23" s="530">
        <v>0</v>
      </c>
      <c r="I23" s="530">
        <v>0</v>
      </c>
      <c r="J23" s="530">
        <v>0</v>
      </c>
      <c r="K23" s="530">
        <v>0</v>
      </c>
      <c r="L23" s="530">
        <v>0</v>
      </c>
    </row>
    <row r="24" spans="1:14" ht="40.5" customHeight="1" x14ac:dyDescent="0.2">
      <c r="A24" s="530">
        <v>16</v>
      </c>
      <c r="B24" s="434" t="s">
        <v>918</v>
      </c>
      <c r="C24" s="521">
        <v>274</v>
      </c>
      <c r="D24" s="530">
        <f>25500*11</f>
        <v>280500</v>
      </c>
      <c r="E24" s="521"/>
      <c r="F24" s="521">
        <v>16</v>
      </c>
      <c r="G24" s="521">
        <v>1567</v>
      </c>
      <c r="H24" s="562" t="s">
        <v>1007</v>
      </c>
      <c r="I24" s="521"/>
      <c r="J24" s="521"/>
      <c r="K24" s="521"/>
      <c r="L24" s="521"/>
    </row>
    <row r="25" spans="1:14" ht="15" x14ac:dyDescent="0.2">
      <c r="A25" s="530">
        <v>17</v>
      </c>
      <c r="B25" s="434" t="s">
        <v>919</v>
      </c>
      <c r="C25" s="530">
        <v>0</v>
      </c>
      <c r="D25" s="530">
        <v>0</v>
      </c>
      <c r="E25" s="530">
        <v>0</v>
      </c>
      <c r="F25" s="530">
        <v>0</v>
      </c>
      <c r="G25" s="530">
        <v>0</v>
      </c>
      <c r="H25" s="530">
        <v>0</v>
      </c>
      <c r="I25" s="530">
        <v>0</v>
      </c>
      <c r="J25" s="530">
        <v>0</v>
      </c>
      <c r="K25" s="530">
        <v>0</v>
      </c>
      <c r="L25" s="530">
        <v>0</v>
      </c>
    </row>
    <row r="26" spans="1:14" ht="15" x14ac:dyDescent="0.2">
      <c r="A26" s="530">
        <v>18</v>
      </c>
      <c r="B26" s="434" t="s">
        <v>920</v>
      </c>
      <c r="C26" s="521">
        <v>0</v>
      </c>
      <c r="D26" s="521">
        <v>0</v>
      </c>
      <c r="E26" s="521">
        <v>0</v>
      </c>
      <c r="F26" s="521">
        <v>0</v>
      </c>
      <c r="G26" s="521">
        <v>0</v>
      </c>
      <c r="H26" s="521">
        <v>0</v>
      </c>
      <c r="I26" s="521">
        <v>0</v>
      </c>
      <c r="J26" s="521">
        <v>0</v>
      </c>
      <c r="K26" s="521">
        <v>0</v>
      </c>
      <c r="L26" s="521">
        <v>0</v>
      </c>
    </row>
    <row r="27" spans="1:14" ht="15" x14ac:dyDescent="0.2">
      <c r="A27" s="530">
        <v>19</v>
      </c>
      <c r="B27" s="434" t="s">
        <v>921</v>
      </c>
      <c r="C27" s="549">
        <v>411</v>
      </c>
      <c r="D27" s="549">
        <v>0</v>
      </c>
      <c r="E27" s="549" t="s">
        <v>901</v>
      </c>
      <c r="F27" s="549">
        <v>268</v>
      </c>
      <c r="G27" s="549">
        <v>21586</v>
      </c>
      <c r="H27" s="550" t="s">
        <v>989</v>
      </c>
      <c r="I27" s="550">
        <v>0</v>
      </c>
      <c r="J27" s="550">
        <v>0</v>
      </c>
      <c r="K27" s="550">
        <v>0</v>
      </c>
      <c r="L27" s="550">
        <v>0</v>
      </c>
    </row>
    <row r="28" spans="1:14" ht="15" x14ac:dyDescent="0.2">
      <c r="A28" s="530">
        <v>20</v>
      </c>
      <c r="B28" s="434" t="s">
        <v>922</v>
      </c>
      <c r="C28" s="530">
        <v>0</v>
      </c>
      <c r="D28" s="530">
        <v>0</v>
      </c>
      <c r="E28" s="530">
        <v>0</v>
      </c>
      <c r="F28" s="530">
        <v>0</v>
      </c>
      <c r="G28" s="530">
        <v>0</v>
      </c>
      <c r="H28" s="530">
        <v>0</v>
      </c>
      <c r="I28" s="530">
        <v>0</v>
      </c>
      <c r="J28" s="530">
        <v>0</v>
      </c>
      <c r="K28" s="530">
        <v>0</v>
      </c>
      <c r="L28" s="530">
        <v>0</v>
      </c>
    </row>
    <row r="29" spans="1:14" ht="16.5" x14ac:dyDescent="0.2">
      <c r="A29" s="530">
        <v>21</v>
      </c>
      <c r="B29" s="434" t="s">
        <v>923</v>
      </c>
      <c r="C29" s="521">
        <v>255</v>
      </c>
      <c r="D29" s="521">
        <v>1197180</v>
      </c>
      <c r="E29" s="521">
        <v>0</v>
      </c>
      <c r="F29" s="521">
        <v>315</v>
      </c>
      <c r="G29" s="521">
        <v>27736</v>
      </c>
      <c r="H29" s="497" t="s">
        <v>1008</v>
      </c>
      <c r="I29" s="530">
        <v>0</v>
      </c>
      <c r="J29" s="530">
        <v>0</v>
      </c>
      <c r="K29" s="530">
        <v>0</v>
      </c>
      <c r="L29" s="530">
        <v>0</v>
      </c>
    </row>
    <row r="30" spans="1:14" ht="15" x14ac:dyDescent="0.2">
      <c r="A30" s="530">
        <v>22</v>
      </c>
      <c r="B30" s="434" t="s">
        <v>924</v>
      </c>
      <c r="C30" s="530">
        <v>0</v>
      </c>
      <c r="D30" s="530">
        <v>0</v>
      </c>
      <c r="E30" s="530">
        <v>0</v>
      </c>
      <c r="F30" s="530">
        <v>0</v>
      </c>
      <c r="G30" s="530">
        <v>0</v>
      </c>
      <c r="H30" s="530">
        <v>0</v>
      </c>
      <c r="I30" s="530">
        <v>0</v>
      </c>
      <c r="J30" s="530">
        <v>0</v>
      </c>
      <c r="K30" s="530">
        <v>0</v>
      </c>
      <c r="L30" s="530">
        <v>0</v>
      </c>
    </row>
    <row r="31" spans="1:14" x14ac:dyDescent="0.2">
      <c r="A31" s="3" t="s">
        <v>18</v>
      </c>
      <c r="B31" s="9"/>
      <c r="C31" s="9">
        <f>SUM(C9:C30)</f>
        <v>1390</v>
      </c>
      <c r="D31" s="640">
        <f t="shared" ref="D31:L31" si="0">SUM(D9:D30)</f>
        <v>1477680</v>
      </c>
      <c r="E31" s="640">
        <f t="shared" si="0"/>
        <v>0</v>
      </c>
      <c r="F31" s="640">
        <f t="shared" si="0"/>
        <v>1574</v>
      </c>
      <c r="G31" s="640">
        <f t="shared" si="0"/>
        <v>116016</v>
      </c>
      <c r="H31" s="640">
        <f t="shared" si="0"/>
        <v>10890</v>
      </c>
      <c r="I31" s="640">
        <f t="shared" si="0"/>
        <v>0</v>
      </c>
      <c r="J31" s="640">
        <f t="shared" si="0"/>
        <v>0</v>
      </c>
      <c r="K31" s="640">
        <f t="shared" si="0"/>
        <v>0</v>
      </c>
      <c r="L31" s="640">
        <f t="shared" si="0"/>
        <v>0</v>
      </c>
    </row>
    <row r="34" spans="1:13" ht="12.75" customHeight="1" x14ac:dyDescent="0.2">
      <c r="A34" s="214"/>
      <c r="B34" s="214"/>
      <c r="C34" s="214"/>
      <c r="D34" s="214"/>
      <c r="E34" s="214"/>
      <c r="F34" s="214"/>
      <c r="K34" s="699"/>
    </row>
    <row r="35" spans="1:13" ht="12.75" customHeight="1" x14ac:dyDescent="0.2">
      <c r="A35" s="214"/>
      <c r="B35" s="214"/>
      <c r="C35" s="214"/>
      <c r="D35" s="214"/>
      <c r="E35" s="214" t="s">
        <v>11</v>
      </c>
      <c r="F35" s="214"/>
      <c r="I35" s="953" t="s">
        <v>1034</v>
      </c>
      <c r="J35" s="953"/>
      <c r="K35" s="953"/>
      <c r="L35" s="953"/>
      <c r="M35" s="953"/>
    </row>
    <row r="36" spans="1:13" ht="12.75" customHeight="1" x14ac:dyDescent="0.2">
      <c r="A36" s="214"/>
      <c r="B36" s="214"/>
      <c r="C36" s="214"/>
      <c r="D36" s="214"/>
      <c r="E36" s="214"/>
      <c r="F36" s="214"/>
      <c r="I36" s="953"/>
      <c r="J36" s="953"/>
      <c r="K36" s="953"/>
      <c r="L36" s="953"/>
      <c r="M36" s="953"/>
    </row>
    <row r="37" spans="1:13" ht="27.75" customHeight="1" x14ac:dyDescent="0.2">
      <c r="A37" s="214" t="s">
        <v>12</v>
      </c>
      <c r="F37" s="214"/>
      <c r="I37" s="953"/>
      <c r="J37" s="953"/>
      <c r="K37" s="953"/>
      <c r="L37" s="953"/>
      <c r="M37" s="953"/>
    </row>
  </sheetData>
  <mergeCells count="10">
    <mergeCell ref="I35:M37"/>
    <mergeCell ref="A1:K1"/>
    <mergeCell ref="C6:E6"/>
    <mergeCell ref="F6:I6"/>
    <mergeCell ref="J6:L6"/>
    <mergeCell ref="A6:A7"/>
    <mergeCell ref="B6:B7"/>
    <mergeCell ref="A2:K2"/>
    <mergeCell ref="A4:K4"/>
    <mergeCell ref="J5:L5"/>
  </mergeCells>
  <printOptions horizontalCentered="1"/>
  <pageMargins left="0.70866141732283472" right="0.70866141732283472" top="0.23622047244094491" bottom="0" header="0.31496062992125984" footer="0.31496062992125984"/>
  <pageSetup paperSize="9" scale="6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zoomScaleSheetLayoutView="80" workbookViewId="0">
      <selection activeCell="L39" sqref="L39:L40"/>
    </sheetView>
  </sheetViews>
  <sheetFormatPr defaultRowHeight="12.75" x14ac:dyDescent="0.2"/>
  <cols>
    <col min="1" max="1" width="7.7109375" customWidth="1"/>
    <col min="2" max="2" width="14" customWidth="1"/>
    <col min="3" max="4" width="12.7109375" customWidth="1"/>
    <col min="5" max="5" width="12.85546875" customWidth="1"/>
    <col min="6" max="6" width="13.28515625" customWidth="1"/>
    <col min="7" max="7" width="13.7109375" customWidth="1"/>
    <col min="8" max="8" width="12.42578125" customWidth="1"/>
    <col min="9" max="9" width="15.5703125" customWidth="1"/>
    <col min="10" max="10" width="12.42578125" customWidth="1"/>
    <col min="11" max="11" width="14.28515625" customWidth="1"/>
  </cols>
  <sheetData>
    <row r="1" spans="1:12" ht="18" x14ac:dyDescent="0.35">
      <c r="A1" s="1030" t="s">
        <v>0</v>
      </c>
      <c r="B1" s="1030"/>
      <c r="C1" s="1030"/>
      <c r="D1" s="1030"/>
      <c r="E1" s="1030"/>
      <c r="F1" s="1030"/>
      <c r="G1" s="1030"/>
      <c r="H1" s="1030"/>
      <c r="I1" s="307"/>
      <c r="J1" s="307"/>
      <c r="K1" s="248" t="s">
        <v>525</v>
      </c>
    </row>
    <row r="2" spans="1:12" ht="21" x14ac:dyDescent="0.35">
      <c r="A2" s="1031" t="s">
        <v>747</v>
      </c>
      <c r="B2" s="1031"/>
      <c r="C2" s="1031"/>
      <c r="D2" s="1031"/>
      <c r="E2" s="1031"/>
      <c r="F2" s="1031"/>
      <c r="G2" s="1031"/>
      <c r="H2" s="1031"/>
      <c r="I2" s="207"/>
      <c r="J2" s="207"/>
    </row>
    <row r="3" spans="1:12" ht="15" x14ac:dyDescent="0.3">
      <c r="A3" s="208"/>
      <c r="B3" s="208"/>
      <c r="C3" s="208"/>
      <c r="D3" s="208"/>
      <c r="E3" s="208"/>
      <c r="F3" s="208"/>
      <c r="G3" s="208"/>
      <c r="H3" s="208"/>
      <c r="I3" s="208"/>
      <c r="J3" s="208"/>
    </row>
    <row r="4" spans="1:12" ht="18" x14ac:dyDescent="0.35">
      <c r="A4" s="1030" t="s">
        <v>524</v>
      </c>
      <c r="B4" s="1030"/>
      <c r="C4" s="1030"/>
      <c r="D4" s="1030"/>
      <c r="E4" s="1030"/>
      <c r="F4" s="1030"/>
      <c r="G4" s="1030"/>
      <c r="H4" s="1030"/>
      <c r="I4" s="307"/>
      <c r="J4" s="307"/>
    </row>
    <row r="5" spans="1:12" ht="15" x14ac:dyDescent="0.3">
      <c r="A5" s="209" t="s">
        <v>252</v>
      </c>
      <c r="B5" s="209"/>
      <c r="C5" s="209"/>
      <c r="D5" s="209"/>
      <c r="E5" s="209"/>
      <c r="F5" s="209"/>
      <c r="G5" s="1135" t="s">
        <v>1030</v>
      </c>
      <c r="H5" s="1135"/>
      <c r="I5" s="1135"/>
      <c r="J5" s="1135"/>
      <c r="K5" s="1135"/>
    </row>
    <row r="6" spans="1:12" ht="21.75" customHeight="1" x14ac:dyDescent="0.2">
      <c r="A6" s="1136" t="s">
        <v>2</v>
      </c>
      <c r="B6" s="1136" t="s">
        <v>36</v>
      </c>
      <c r="C6" s="911" t="s">
        <v>483</v>
      </c>
      <c r="D6" s="912"/>
      <c r="E6" s="913"/>
      <c r="F6" s="911" t="s">
        <v>486</v>
      </c>
      <c r="G6" s="912"/>
      <c r="H6" s="913"/>
      <c r="I6" s="1041" t="s">
        <v>651</v>
      </c>
      <c r="J6" s="1041" t="s">
        <v>650</v>
      </c>
      <c r="K6" s="1041" t="s">
        <v>77</v>
      </c>
    </row>
    <row r="7" spans="1:12" ht="29.25" customHeight="1" x14ac:dyDescent="0.2">
      <c r="A7" s="1137"/>
      <c r="B7" s="1137"/>
      <c r="C7" s="5" t="s">
        <v>482</v>
      </c>
      <c r="D7" s="5" t="s">
        <v>484</v>
      </c>
      <c r="E7" s="5" t="s">
        <v>485</v>
      </c>
      <c r="F7" s="5" t="s">
        <v>482</v>
      </c>
      <c r="G7" s="5" t="s">
        <v>484</v>
      </c>
      <c r="H7" s="5" t="s">
        <v>485</v>
      </c>
      <c r="I7" s="1042"/>
      <c r="J7" s="1042"/>
      <c r="K7" s="1042"/>
    </row>
    <row r="8" spans="1:12" ht="15" x14ac:dyDescent="0.2">
      <c r="A8" s="300">
        <v>1</v>
      </c>
      <c r="B8" s="300">
        <v>2</v>
      </c>
      <c r="C8" s="300">
        <v>3</v>
      </c>
      <c r="D8" s="300">
        <v>4</v>
      </c>
      <c r="E8" s="300">
        <v>5</v>
      </c>
      <c r="F8" s="300">
        <v>6</v>
      </c>
      <c r="G8" s="300">
        <v>7</v>
      </c>
      <c r="H8" s="300">
        <v>8</v>
      </c>
      <c r="I8" s="300">
        <v>9</v>
      </c>
      <c r="J8" s="300">
        <v>10</v>
      </c>
      <c r="K8" s="300">
        <v>11</v>
      </c>
    </row>
    <row r="9" spans="1:12" ht="15" x14ac:dyDescent="0.2">
      <c r="A9" s="299">
        <v>1</v>
      </c>
      <c r="B9" s="430" t="s">
        <v>903</v>
      </c>
      <c r="C9" s="536">
        <v>0</v>
      </c>
      <c r="D9" s="536">
        <v>0</v>
      </c>
      <c r="E9" s="536">
        <v>0</v>
      </c>
      <c r="F9" s="536">
        <v>0</v>
      </c>
      <c r="G9" s="536">
        <v>0</v>
      </c>
      <c r="H9" s="536">
        <v>0</v>
      </c>
      <c r="I9" s="536">
        <v>0</v>
      </c>
      <c r="J9" s="536">
        <v>0</v>
      </c>
      <c r="K9" s="536">
        <v>0</v>
      </c>
    </row>
    <row r="10" spans="1:12" ht="15" x14ac:dyDescent="0.2">
      <c r="A10" s="299">
        <v>2</v>
      </c>
      <c r="B10" s="430" t="s">
        <v>904</v>
      </c>
      <c r="C10" s="536">
        <v>0</v>
      </c>
      <c r="D10" s="536">
        <v>0</v>
      </c>
      <c r="E10" s="536">
        <v>0</v>
      </c>
      <c r="F10" s="536">
        <v>0</v>
      </c>
      <c r="G10" s="536">
        <v>0</v>
      </c>
      <c r="H10" s="536">
        <v>0</v>
      </c>
      <c r="I10" s="536">
        <v>0</v>
      </c>
      <c r="J10" s="536">
        <v>0</v>
      </c>
      <c r="K10" s="521">
        <v>0</v>
      </c>
    </row>
    <row r="11" spans="1:12" ht="15" x14ac:dyDescent="0.2">
      <c r="A11" s="299">
        <v>3</v>
      </c>
      <c r="B11" s="430" t="s">
        <v>905</v>
      </c>
      <c r="C11" s="530">
        <f t="shared" ref="C11:J11" si="0">SUM(C10)</f>
        <v>0</v>
      </c>
      <c r="D11" s="530">
        <f t="shared" si="0"/>
        <v>0</v>
      </c>
      <c r="E11" s="530">
        <f t="shared" si="0"/>
        <v>0</v>
      </c>
      <c r="F11" s="530">
        <f t="shared" si="0"/>
        <v>0</v>
      </c>
      <c r="G11" s="530">
        <f t="shared" si="0"/>
        <v>0</v>
      </c>
      <c r="H11" s="530">
        <f t="shared" si="0"/>
        <v>0</v>
      </c>
      <c r="I11" s="530">
        <f t="shared" si="0"/>
        <v>0</v>
      </c>
      <c r="J11" s="530">
        <f t="shared" si="0"/>
        <v>0</v>
      </c>
      <c r="K11" s="530"/>
    </row>
    <row r="12" spans="1:12" ht="15" x14ac:dyDescent="0.2">
      <c r="A12" s="299">
        <v>4</v>
      </c>
      <c r="B12" s="430" t="s">
        <v>906</v>
      </c>
      <c r="C12" s="562">
        <v>0</v>
      </c>
      <c r="D12" s="536">
        <v>0</v>
      </c>
      <c r="E12" s="536">
        <v>0</v>
      </c>
      <c r="F12" s="536">
        <v>0</v>
      </c>
      <c r="G12" s="536">
        <v>0</v>
      </c>
      <c r="H12" s="536">
        <v>0</v>
      </c>
      <c r="I12" s="536">
        <v>0</v>
      </c>
      <c r="J12" s="536">
        <v>0</v>
      </c>
      <c r="K12" s="536">
        <v>0</v>
      </c>
    </row>
    <row r="13" spans="1:12" ht="15" x14ac:dyDescent="0.2">
      <c r="A13" s="299">
        <v>5</v>
      </c>
      <c r="B13" s="430" t="s">
        <v>907</v>
      </c>
      <c r="C13" s="616">
        <v>0</v>
      </c>
      <c r="D13" s="544">
        <v>0</v>
      </c>
      <c r="E13" s="544">
        <v>0</v>
      </c>
      <c r="F13" s="544">
        <v>0</v>
      </c>
      <c r="G13" s="544">
        <v>0</v>
      </c>
      <c r="H13" s="544">
        <v>0</v>
      </c>
      <c r="I13" s="544">
        <v>0</v>
      </c>
      <c r="J13" s="544">
        <v>0</v>
      </c>
      <c r="K13" s="544">
        <v>0</v>
      </c>
      <c r="L13" s="544"/>
    </row>
    <row r="14" spans="1:12" ht="15" x14ac:dyDescent="0.2">
      <c r="A14" s="299">
        <v>6</v>
      </c>
      <c r="B14" s="430" t="s">
        <v>908</v>
      </c>
      <c r="C14" s="536">
        <v>0</v>
      </c>
      <c r="D14" s="536">
        <v>0</v>
      </c>
      <c r="E14" s="536">
        <v>0</v>
      </c>
      <c r="F14" s="536">
        <v>0</v>
      </c>
      <c r="G14" s="536">
        <v>0</v>
      </c>
      <c r="H14" s="536">
        <v>0</v>
      </c>
      <c r="I14" s="536">
        <v>0</v>
      </c>
      <c r="J14" s="536">
        <v>0</v>
      </c>
      <c r="K14" s="521">
        <v>0</v>
      </c>
    </row>
    <row r="15" spans="1:12" ht="15" x14ac:dyDescent="0.2">
      <c r="A15" s="299">
        <v>7</v>
      </c>
      <c r="B15" s="430" t="s">
        <v>909</v>
      </c>
      <c r="C15" s="536">
        <v>0</v>
      </c>
      <c r="D15" s="536">
        <v>0</v>
      </c>
      <c r="E15" s="536">
        <v>0</v>
      </c>
      <c r="F15" s="536">
        <v>0</v>
      </c>
      <c r="G15" s="536">
        <v>0</v>
      </c>
      <c r="H15" s="536">
        <v>0</v>
      </c>
      <c r="I15" s="536">
        <v>0</v>
      </c>
      <c r="J15" s="536">
        <v>0</v>
      </c>
      <c r="K15" s="521">
        <v>0</v>
      </c>
    </row>
    <row r="16" spans="1:12" ht="15" x14ac:dyDescent="0.2">
      <c r="A16" s="299">
        <v>8</v>
      </c>
      <c r="B16" s="431" t="s">
        <v>910</v>
      </c>
      <c r="C16" s="536">
        <v>0</v>
      </c>
      <c r="D16" s="536">
        <v>0</v>
      </c>
      <c r="E16" s="536">
        <v>0</v>
      </c>
      <c r="F16" s="536">
        <v>0</v>
      </c>
      <c r="G16" s="536">
        <v>0</v>
      </c>
      <c r="H16" s="536">
        <v>0</v>
      </c>
      <c r="I16" s="536">
        <v>0</v>
      </c>
      <c r="J16" s="536">
        <v>0</v>
      </c>
      <c r="K16" s="521">
        <v>0</v>
      </c>
    </row>
    <row r="17" spans="1:12" ht="15" x14ac:dyDescent="0.2">
      <c r="A17" s="299">
        <v>9</v>
      </c>
      <c r="B17" s="432" t="s">
        <v>911</v>
      </c>
      <c r="C17" s="561">
        <v>0</v>
      </c>
      <c r="D17" s="617">
        <v>0</v>
      </c>
      <c r="E17" s="505">
        <v>0</v>
      </c>
      <c r="F17" s="505">
        <v>0</v>
      </c>
      <c r="G17" s="505">
        <v>0</v>
      </c>
      <c r="H17" s="505">
        <v>0</v>
      </c>
      <c r="I17" s="505">
        <v>0</v>
      </c>
      <c r="J17" s="505">
        <v>0</v>
      </c>
      <c r="K17" s="505">
        <v>0</v>
      </c>
      <c r="L17" t="s">
        <v>11</v>
      </c>
    </row>
    <row r="18" spans="1:12" ht="15" x14ac:dyDescent="0.2">
      <c r="A18" s="299">
        <v>10</v>
      </c>
      <c r="B18" s="433" t="s">
        <v>912</v>
      </c>
      <c r="C18" s="536">
        <v>0</v>
      </c>
      <c r="D18" s="536">
        <v>0</v>
      </c>
      <c r="E18" s="536">
        <v>0</v>
      </c>
      <c r="F18" s="536">
        <v>0</v>
      </c>
      <c r="G18" s="536">
        <v>0</v>
      </c>
      <c r="H18" s="536">
        <v>0</v>
      </c>
      <c r="I18" s="536">
        <v>0</v>
      </c>
      <c r="J18" s="536">
        <v>0</v>
      </c>
      <c r="K18" s="521">
        <v>0</v>
      </c>
    </row>
    <row r="19" spans="1:12" ht="15" x14ac:dyDescent="0.2">
      <c r="A19" s="299">
        <v>11</v>
      </c>
      <c r="B19" s="433" t="s">
        <v>913</v>
      </c>
      <c r="C19" s="530">
        <v>0</v>
      </c>
      <c r="D19" s="530">
        <v>0</v>
      </c>
      <c r="E19" s="530">
        <v>0</v>
      </c>
      <c r="F19" s="530">
        <v>0</v>
      </c>
      <c r="G19" s="530">
        <v>0</v>
      </c>
      <c r="H19" s="530">
        <v>0</v>
      </c>
      <c r="I19" s="530">
        <v>0</v>
      </c>
      <c r="J19" s="530">
        <v>0</v>
      </c>
      <c r="K19" s="530">
        <v>0</v>
      </c>
    </row>
    <row r="20" spans="1:12" ht="15" x14ac:dyDescent="0.2">
      <c r="A20" s="299">
        <v>12</v>
      </c>
      <c r="B20" s="433" t="s">
        <v>914</v>
      </c>
      <c r="C20" s="530">
        <v>0</v>
      </c>
      <c r="D20" s="530">
        <v>0</v>
      </c>
      <c r="E20" s="530">
        <v>0</v>
      </c>
      <c r="F20" s="530">
        <v>0</v>
      </c>
      <c r="G20" s="530">
        <v>0</v>
      </c>
      <c r="H20" s="530">
        <v>0</v>
      </c>
      <c r="I20" s="530">
        <v>0</v>
      </c>
      <c r="J20" s="530">
        <v>0</v>
      </c>
      <c r="K20" s="530">
        <v>0</v>
      </c>
    </row>
    <row r="21" spans="1:12" ht="28.5" x14ac:dyDescent="0.2">
      <c r="A21" s="299">
        <v>13</v>
      </c>
      <c r="B21" s="433" t="s">
        <v>915</v>
      </c>
      <c r="C21" s="530">
        <v>0</v>
      </c>
      <c r="D21" s="530">
        <v>0</v>
      </c>
      <c r="E21" s="530">
        <v>0</v>
      </c>
      <c r="F21" s="530">
        <v>0</v>
      </c>
      <c r="G21" s="530">
        <v>0</v>
      </c>
      <c r="H21" s="530">
        <v>0</v>
      </c>
      <c r="I21" s="530">
        <v>0</v>
      </c>
      <c r="J21" s="530">
        <v>0</v>
      </c>
      <c r="K21" s="530">
        <v>0</v>
      </c>
    </row>
    <row r="22" spans="1:12" ht="15" x14ac:dyDescent="0.2">
      <c r="A22" s="299">
        <v>14</v>
      </c>
      <c r="B22" s="434" t="s">
        <v>916</v>
      </c>
      <c r="C22" s="536">
        <v>0</v>
      </c>
      <c r="D22" s="536">
        <v>0</v>
      </c>
      <c r="E22" s="536">
        <v>0</v>
      </c>
      <c r="F22" s="536">
        <v>0</v>
      </c>
      <c r="G22" s="536">
        <v>0</v>
      </c>
      <c r="H22" s="536">
        <v>0</v>
      </c>
      <c r="I22" s="536">
        <v>0</v>
      </c>
      <c r="J22" s="536">
        <v>0</v>
      </c>
      <c r="K22" s="521">
        <v>0</v>
      </c>
    </row>
    <row r="23" spans="1:12" ht="15" x14ac:dyDescent="0.2">
      <c r="A23" s="299">
        <v>15</v>
      </c>
      <c r="B23" s="434" t="s">
        <v>917</v>
      </c>
      <c r="C23" s="530">
        <v>0</v>
      </c>
      <c r="D23" s="530">
        <v>0</v>
      </c>
      <c r="E23" s="530">
        <v>0</v>
      </c>
      <c r="F23" s="530">
        <v>0</v>
      </c>
      <c r="G23" s="530">
        <v>0</v>
      </c>
      <c r="H23" s="530">
        <v>0</v>
      </c>
      <c r="I23" s="530">
        <v>0</v>
      </c>
      <c r="J23" s="530">
        <v>0</v>
      </c>
      <c r="K23" s="530">
        <v>0</v>
      </c>
    </row>
    <row r="24" spans="1:12" ht="15" x14ac:dyDescent="0.2">
      <c r="A24" s="299">
        <v>16</v>
      </c>
      <c r="B24" s="434" t="s">
        <v>918</v>
      </c>
      <c r="C24" s="530">
        <v>0</v>
      </c>
      <c r="D24" s="530">
        <v>0</v>
      </c>
      <c r="E24" s="530">
        <v>0</v>
      </c>
      <c r="F24" s="530">
        <v>0</v>
      </c>
      <c r="G24" s="530">
        <v>0</v>
      </c>
      <c r="H24" s="530">
        <v>0</v>
      </c>
      <c r="I24" s="530">
        <v>0</v>
      </c>
      <c r="J24" s="530">
        <v>0</v>
      </c>
      <c r="K24" s="530">
        <v>0</v>
      </c>
    </row>
    <row r="25" spans="1:12" ht="15" x14ac:dyDescent="0.2">
      <c r="A25" s="299">
        <v>17</v>
      </c>
      <c r="B25" s="434" t="s">
        <v>919</v>
      </c>
      <c r="C25" s="530">
        <v>0</v>
      </c>
      <c r="D25" s="530">
        <v>0</v>
      </c>
      <c r="E25" s="530">
        <v>0</v>
      </c>
      <c r="F25" s="530">
        <v>0</v>
      </c>
      <c r="G25" s="530">
        <v>0</v>
      </c>
      <c r="H25" s="530">
        <v>0</v>
      </c>
      <c r="I25" s="530">
        <v>0</v>
      </c>
      <c r="J25" s="530">
        <v>0</v>
      </c>
      <c r="K25" s="530">
        <v>0</v>
      </c>
    </row>
    <row r="26" spans="1:12" ht="15" x14ac:dyDescent="0.2">
      <c r="A26" s="299">
        <v>18</v>
      </c>
      <c r="B26" s="434" t="s">
        <v>920</v>
      </c>
      <c r="C26" s="530">
        <f t="shared" ref="C26:J26" si="1">SUM(C25)</f>
        <v>0</v>
      </c>
      <c r="D26" s="530">
        <f t="shared" si="1"/>
        <v>0</v>
      </c>
      <c r="E26" s="530">
        <f t="shared" si="1"/>
        <v>0</v>
      </c>
      <c r="F26" s="530">
        <f t="shared" si="1"/>
        <v>0</v>
      </c>
      <c r="G26" s="530">
        <f t="shared" si="1"/>
        <v>0</v>
      </c>
      <c r="H26" s="530">
        <f t="shared" si="1"/>
        <v>0</v>
      </c>
      <c r="I26" s="530">
        <f t="shared" si="1"/>
        <v>0</v>
      </c>
      <c r="J26" s="530">
        <f t="shared" si="1"/>
        <v>0</v>
      </c>
      <c r="K26" s="530">
        <v>0</v>
      </c>
    </row>
    <row r="27" spans="1:12" ht="15" x14ac:dyDescent="0.2">
      <c r="A27" s="299">
        <v>19</v>
      </c>
      <c r="B27" s="434" t="s">
        <v>921</v>
      </c>
      <c r="C27" s="530">
        <v>0</v>
      </c>
      <c r="D27" s="530">
        <v>0</v>
      </c>
      <c r="E27" s="530">
        <v>0</v>
      </c>
      <c r="F27" s="530">
        <v>0</v>
      </c>
      <c r="G27" s="530">
        <v>0</v>
      </c>
      <c r="H27" s="530">
        <v>0</v>
      </c>
      <c r="I27" s="530">
        <v>0</v>
      </c>
      <c r="J27" s="530">
        <v>0</v>
      </c>
      <c r="K27" s="530">
        <v>0</v>
      </c>
    </row>
    <row r="28" spans="1:12" ht="15" x14ac:dyDescent="0.2">
      <c r="A28" s="299">
        <v>20</v>
      </c>
      <c r="B28" s="434" t="s">
        <v>922</v>
      </c>
      <c r="C28" s="530">
        <v>0</v>
      </c>
      <c r="D28" s="530">
        <v>0</v>
      </c>
      <c r="E28" s="530">
        <v>0</v>
      </c>
      <c r="F28" s="530">
        <v>0</v>
      </c>
      <c r="G28" s="530">
        <v>0</v>
      </c>
      <c r="H28" s="530">
        <v>0</v>
      </c>
      <c r="I28" s="530">
        <v>0</v>
      </c>
      <c r="J28" s="530">
        <v>0</v>
      </c>
      <c r="K28" s="530"/>
    </row>
    <row r="29" spans="1:12" ht="15" x14ac:dyDescent="0.2">
      <c r="A29" s="299">
        <v>21</v>
      </c>
      <c r="B29" s="434" t="s">
        <v>923</v>
      </c>
      <c r="C29" s="530">
        <v>0</v>
      </c>
      <c r="D29" s="530">
        <v>0</v>
      </c>
      <c r="E29" s="530">
        <v>0</v>
      </c>
      <c r="F29" s="530">
        <v>0</v>
      </c>
      <c r="G29" s="530">
        <v>0</v>
      </c>
      <c r="H29" s="530">
        <v>0</v>
      </c>
      <c r="I29" s="530">
        <v>0</v>
      </c>
      <c r="J29" s="530">
        <v>0</v>
      </c>
      <c r="K29" s="530">
        <v>0</v>
      </c>
    </row>
    <row r="30" spans="1:12" ht="15" x14ac:dyDescent="0.2">
      <c r="A30" s="299">
        <v>22</v>
      </c>
      <c r="B30" s="434" t="s">
        <v>924</v>
      </c>
      <c r="C30" s="530">
        <v>0</v>
      </c>
      <c r="D30" s="530">
        <v>0</v>
      </c>
      <c r="E30" s="530">
        <v>0</v>
      </c>
      <c r="F30" s="530">
        <v>0</v>
      </c>
      <c r="G30" s="530">
        <v>0</v>
      </c>
      <c r="H30" s="530">
        <v>0</v>
      </c>
      <c r="I30" s="530">
        <v>0</v>
      </c>
      <c r="J30" s="530">
        <v>0</v>
      </c>
      <c r="K30" s="530">
        <v>0</v>
      </c>
    </row>
    <row r="31" spans="1:12" x14ac:dyDescent="0.2">
      <c r="A31" s="28" t="s">
        <v>18</v>
      </c>
      <c r="B31" s="9"/>
      <c r="C31" s="9">
        <f>SUM(C27:C30)</f>
        <v>0</v>
      </c>
      <c r="D31" s="640">
        <f t="shared" ref="D31:K31" si="2">SUM(D27:D30)</f>
        <v>0</v>
      </c>
      <c r="E31" s="640">
        <f t="shared" si="2"/>
        <v>0</v>
      </c>
      <c r="F31" s="640">
        <f t="shared" si="2"/>
        <v>0</v>
      </c>
      <c r="G31" s="640">
        <f t="shared" si="2"/>
        <v>0</v>
      </c>
      <c r="H31" s="640">
        <f t="shared" si="2"/>
        <v>0</v>
      </c>
      <c r="I31" s="640">
        <f t="shared" si="2"/>
        <v>0</v>
      </c>
      <c r="J31" s="640">
        <f t="shared" si="2"/>
        <v>0</v>
      </c>
      <c r="K31" s="640">
        <f t="shared" si="2"/>
        <v>0</v>
      </c>
    </row>
    <row r="34" spans="1:11" ht="12.75" customHeight="1" x14ac:dyDescent="0.2">
      <c r="A34" s="214"/>
      <c r="B34" s="214"/>
      <c r="C34" s="214"/>
      <c r="D34" s="214"/>
      <c r="E34" s="214"/>
      <c r="F34" s="214"/>
    </row>
    <row r="35" spans="1:11" ht="12.75" customHeight="1" x14ac:dyDescent="0.2">
      <c r="A35" s="214" t="s">
        <v>12</v>
      </c>
      <c r="B35" s="214"/>
      <c r="C35" s="214"/>
      <c r="D35" s="214"/>
      <c r="E35" s="214"/>
      <c r="F35" s="214"/>
      <c r="G35" s="953" t="s">
        <v>1034</v>
      </c>
      <c r="H35" s="953"/>
      <c r="I35" s="953"/>
      <c r="J35" s="953"/>
      <c r="K35" s="953"/>
    </row>
    <row r="36" spans="1:11" ht="12.75" customHeight="1" x14ac:dyDescent="0.2">
      <c r="A36" s="214"/>
      <c r="B36" s="214"/>
      <c r="C36" s="214"/>
      <c r="D36" s="214"/>
      <c r="E36" s="214"/>
      <c r="F36" s="214"/>
      <c r="G36" s="953"/>
      <c r="H36" s="953"/>
      <c r="I36" s="953"/>
      <c r="J36" s="953"/>
      <c r="K36" s="953"/>
    </row>
    <row r="37" spans="1:11" ht="28.5" customHeight="1" x14ac:dyDescent="0.2">
      <c r="F37" s="214"/>
      <c r="G37" s="953"/>
      <c r="H37" s="953"/>
      <c r="I37" s="953"/>
      <c r="J37" s="953"/>
      <c r="K37" s="953"/>
    </row>
    <row r="38" spans="1:11" x14ac:dyDescent="0.2">
      <c r="H38" s="700"/>
      <c r="I38" s="700"/>
      <c r="J38" s="700"/>
    </row>
  </sheetData>
  <mergeCells count="12">
    <mergeCell ref="G35:K37"/>
    <mergeCell ref="G5:K5"/>
    <mergeCell ref="A1:H1"/>
    <mergeCell ref="A2:H2"/>
    <mergeCell ref="A4:H4"/>
    <mergeCell ref="K6:K7"/>
    <mergeCell ref="I6:I7"/>
    <mergeCell ref="J6:J7"/>
    <mergeCell ref="A6:A7"/>
    <mergeCell ref="B6:B7"/>
    <mergeCell ref="C6:E6"/>
    <mergeCell ref="F6:H6"/>
  </mergeCells>
  <printOptions horizontalCentered="1"/>
  <pageMargins left="0.70866141732283472" right="0.70866141732283472" top="0.23622047244094491" bottom="0" header="0.31496062992125984" footer="0.31496062992125984"/>
  <pageSetup paperSize="9" scale="94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opLeftCell="A19" zoomScale="85" zoomScaleNormal="85" zoomScaleSheetLayoutView="100" workbookViewId="0">
      <selection activeCell="F40" sqref="F40"/>
    </sheetView>
  </sheetViews>
  <sheetFormatPr defaultRowHeight="12.75" x14ac:dyDescent="0.2"/>
  <cols>
    <col min="1" max="1" width="7.42578125" customWidth="1"/>
    <col min="2" max="2" width="17.7109375" customWidth="1"/>
    <col min="3" max="4" width="12.7109375" customWidth="1"/>
    <col min="5" max="5" width="14.42578125" customWidth="1"/>
    <col min="6" max="6" width="17" customWidth="1"/>
    <col min="7" max="7" width="14.140625" customWidth="1"/>
    <col min="8" max="8" width="17" customWidth="1"/>
    <col min="9" max="9" width="13" customWidth="1"/>
    <col min="10" max="10" width="17" customWidth="1"/>
    <col min="11" max="11" width="15.5703125" customWidth="1"/>
    <col min="12" max="12" width="17.7109375" customWidth="1"/>
  </cols>
  <sheetData>
    <row r="1" spans="1:12" ht="15" x14ac:dyDescent="0.2">
      <c r="A1" s="86"/>
      <c r="B1" s="86"/>
      <c r="C1" s="86"/>
      <c r="D1" s="86"/>
      <c r="E1" s="86"/>
      <c r="F1" s="86"/>
      <c r="G1" s="86"/>
      <c r="H1" s="86"/>
      <c r="K1" s="1043" t="s">
        <v>85</v>
      </c>
      <c r="L1" s="1043"/>
    </row>
    <row r="2" spans="1:12" ht="15.75" x14ac:dyDescent="0.25">
      <c r="A2" s="1169" t="s">
        <v>0</v>
      </c>
      <c r="B2" s="1169"/>
      <c r="C2" s="1169"/>
      <c r="D2" s="1169"/>
      <c r="E2" s="1169"/>
      <c r="F2" s="1169"/>
      <c r="G2" s="1169"/>
      <c r="H2" s="1169"/>
      <c r="I2" s="86"/>
      <c r="J2" s="86"/>
      <c r="K2" s="86"/>
      <c r="L2" s="86"/>
    </row>
    <row r="3" spans="1:12" ht="20.25" x14ac:dyDescent="0.3">
      <c r="A3" s="1003" t="s">
        <v>747</v>
      </c>
      <c r="B3" s="1003"/>
      <c r="C3" s="1003"/>
      <c r="D3" s="1003"/>
      <c r="E3" s="1003"/>
      <c r="F3" s="1003"/>
      <c r="G3" s="1003"/>
      <c r="H3" s="1003"/>
      <c r="I3" s="86"/>
      <c r="J3" s="86"/>
      <c r="K3" s="86"/>
      <c r="L3" s="86"/>
    </row>
    <row r="4" spans="1:12" x14ac:dyDescent="0.2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ht="15.75" x14ac:dyDescent="0.25">
      <c r="A5" s="1004" t="s">
        <v>869</v>
      </c>
      <c r="B5" s="1004"/>
      <c r="C5" s="1004"/>
      <c r="D5" s="1004"/>
      <c r="E5" s="1004"/>
      <c r="F5" s="1004"/>
      <c r="G5" s="1004"/>
      <c r="H5" s="1004"/>
      <c r="I5" s="1004"/>
      <c r="J5" s="1004"/>
      <c r="K5" s="1004"/>
      <c r="L5" s="1004"/>
    </row>
    <row r="6" spans="1:12" x14ac:dyDescent="0.2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2" x14ac:dyDescent="0.2">
      <c r="A7" s="944" t="s">
        <v>159</v>
      </c>
      <c r="B7" s="944"/>
      <c r="C7" s="86"/>
      <c r="D7" s="86"/>
      <c r="E7" s="86"/>
      <c r="F7" s="86"/>
      <c r="G7" s="86"/>
      <c r="H7" s="302"/>
      <c r="I7" s="86"/>
      <c r="J7" s="86"/>
      <c r="K7" s="86"/>
      <c r="L7" s="86"/>
    </row>
    <row r="8" spans="1:12" ht="18" x14ac:dyDescent="0.25">
      <c r="A8" s="89"/>
      <c r="B8" s="89"/>
      <c r="C8" s="86"/>
      <c r="D8" s="86"/>
      <c r="E8" s="86"/>
      <c r="F8" s="86"/>
      <c r="G8" s="86"/>
      <c r="H8" s="86"/>
      <c r="I8" s="113"/>
      <c r="J8" s="136"/>
      <c r="K8" s="1033" t="s">
        <v>1030</v>
      </c>
      <c r="L8" s="1033"/>
    </row>
    <row r="9" spans="1:12" ht="27.75" customHeight="1" x14ac:dyDescent="0.2">
      <c r="A9" s="1167" t="s">
        <v>216</v>
      </c>
      <c r="B9" s="1167" t="s">
        <v>215</v>
      </c>
      <c r="C9" s="933" t="s">
        <v>491</v>
      </c>
      <c r="D9" s="933" t="s">
        <v>492</v>
      </c>
      <c r="E9" s="1171" t="s">
        <v>493</v>
      </c>
      <c r="F9" s="1171"/>
      <c r="G9" s="1171" t="s">
        <v>448</v>
      </c>
      <c r="H9" s="1171"/>
      <c r="I9" s="1171" t="s">
        <v>226</v>
      </c>
      <c r="J9" s="1171"/>
      <c r="K9" s="1022" t="s">
        <v>227</v>
      </c>
      <c r="L9" s="1022"/>
    </row>
    <row r="10" spans="1:12" ht="43.9" customHeight="1" x14ac:dyDescent="0.2">
      <c r="A10" s="1168"/>
      <c r="B10" s="1168"/>
      <c r="C10" s="933"/>
      <c r="D10" s="933"/>
      <c r="E10" s="5" t="s">
        <v>214</v>
      </c>
      <c r="F10" s="5" t="s">
        <v>196</v>
      </c>
      <c r="G10" s="5" t="s">
        <v>214</v>
      </c>
      <c r="H10" s="5" t="s">
        <v>196</v>
      </c>
      <c r="I10" s="5" t="s">
        <v>214</v>
      </c>
      <c r="J10" s="5" t="s">
        <v>196</v>
      </c>
      <c r="K10" s="5" t="s">
        <v>721</v>
      </c>
      <c r="L10" s="5" t="s">
        <v>720</v>
      </c>
    </row>
    <row r="11" spans="1:12" s="15" customFormat="1" x14ac:dyDescent="0.2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</row>
    <row r="12" spans="1:12" ht="15" x14ac:dyDescent="0.2">
      <c r="A12" s="93">
        <v>1</v>
      </c>
      <c r="B12" s="430" t="s">
        <v>903</v>
      </c>
      <c r="C12" s="661">
        <v>772</v>
      </c>
      <c r="D12" s="639">
        <v>50798</v>
      </c>
      <c r="E12" s="643">
        <v>772</v>
      </c>
      <c r="F12" s="643">
        <v>50798</v>
      </c>
      <c r="G12" s="643">
        <v>772</v>
      </c>
      <c r="H12" s="643">
        <v>50798</v>
      </c>
      <c r="I12" s="661">
        <v>772</v>
      </c>
      <c r="J12" s="639">
        <v>50798</v>
      </c>
      <c r="K12" s="643">
        <v>0</v>
      </c>
      <c r="L12" s="643">
        <v>0</v>
      </c>
    </row>
    <row r="13" spans="1:12" ht="15" x14ac:dyDescent="0.2">
      <c r="A13" s="93">
        <v>2</v>
      </c>
      <c r="B13" s="430" t="s">
        <v>904</v>
      </c>
      <c r="C13" s="661">
        <v>750</v>
      </c>
      <c r="D13" s="639">
        <v>56417</v>
      </c>
      <c r="E13" s="643">
        <v>750</v>
      </c>
      <c r="F13" s="643">
        <v>56417</v>
      </c>
      <c r="G13" s="643">
        <v>750</v>
      </c>
      <c r="H13" s="643">
        <v>56417</v>
      </c>
      <c r="I13" s="661">
        <v>750</v>
      </c>
      <c r="J13" s="639">
        <v>56417</v>
      </c>
      <c r="K13" s="643"/>
      <c r="L13" s="643"/>
    </row>
    <row r="14" spans="1:12" ht="15" x14ac:dyDescent="0.2">
      <c r="A14" s="93">
        <v>3</v>
      </c>
      <c r="B14" s="430" t="s">
        <v>905</v>
      </c>
      <c r="C14" s="507">
        <v>369</v>
      </c>
      <c r="D14" s="500">
        <v>20813</v>
      </c>
      <c r="E14" s="512">
        <v>369</v>
      </c>
      <c r="F14" s="512">
        <v>20415</v>
      </c>
      <c r="G14" s="512">
        <v>369</v>
      </c>
      <c r="H14" s="512">
        <v>20415</v>
      </c>
      <c r="I14" s="507">
        <v>369</v>
      </c>
      <c r="J14" s="500">
        <v>20813</v>
      </c>
      <c r="K14" s="512">
        <v>369</v>
      </c>
      <c r="L14" s="512">
        <v>52</v>
      </c>
    </row>
    <row r="15" spans="1:12" ht="15" x14ac:dyDescent="0.2">
      <c r="A15" s="93">
        <v>4</v>
      </c>
      <c r="B15" s="430" t="s">
        <v>906</v>
      </c>
      <c r="C15" s="661">
        <v>410</v>
      </c>
      <c r="D15" s="639">
        <v>72458</v>
      </c>
      <c r="E15" s="643">
        <v>379</v>
      </c>
      <c r="F15" s="643">
        <v>72458</v>
      </c>
      <c r="G15" s="510">
        <v>140</v>
      </c>
      <c r="H15" s="510">
        <v>71357</v>
      </c>
      <c r="I15" s="661">
        <v>410</v>
      </c>
      <c r="J15" s="639">
        <v>72458</v>
      </c>
      <c r="K15" s="643">
        <v>0</v>
      </c>
      <c r="L15" s="643">
        <v>0</v>
      </c>
    </row>
    <row r="16" spans="1:12" ht="15" x14ac:dyDescent="0.3">
      <c r="A16" s="93">
        <v>5</v>
      </c>
      <c r="B16" s="430" t="s">
        <v>907</v>
      </c>
      <c r="C16" s="664">
        <v>617</v>
      </c>
      <c r="D16" s="529">
        <v>70825</v>
      </c>
      <c r="E16" s="620">
        <v>618</v>
      </c>
      <c r="F16" s="620">
        <v>70825</v>
      </c>
      <c r="G16" s="620">
        <v>316</v>
      </c>
      <c r="H16" s="620">
        <v>70825</v>
      </c>
      <c r="I16" s="664">
        <v>617</v>
      </c>
      <c r="J16" s="529">
        <v>70825</v>
      </c>
      <c r="K16" s="620">
        <v>0</v>
      </c>
      <c r="L16" s="620">
        <v>0</v>
      </c>
    </row>
    <row r="17" spans="1:12" ht="15" x14ac:dyDescent="0.2">
      <c r="A17" s="93">
        <v>6</v>
      </c>
      <c r="B17" s="430" t="s">
        <v>908</v>
      </c>
      <c r="C17" s="8">
        <v>598</v>
      </c>
      <c r="D17" s="639">
        <v>85272</v>
      </c>
      <c r="E17" s="641">
        <v>572</v>
      </c>
      <c r="F17" s="641">
        <v>83715</v>
      </c>
      <c r="G17" s="641">
        <v>572</v>
      </c>
      <c r="H17" s="641">
        <v>85715</v>
      </c>
      <c r="I17" s="8">
        <v>598</v>
      </c>
      <c r="J17" s="639">
        <v>85272</v>
      </c>
      <c r="K17" s="641">
        <v>0</v>
      </c>
      <c r="L17" s="641">
        <v>0</v>
      </c>
    </row>
    <row r="18" spans="1:12" ht="15" x14ac:dyDescent="0.2">
      <c r="A18" s="93">
        <v>7</v>
      </c>
      <c r="B18" s="430" t="s">
        <v>909</v>
      </c>
      <c r="C18" s="661">
        <v>868</v>
      </c>
      <c r="D18" s="639">
        <v>88188</v>
      </c>
      <c r="E18" s="643">
        <v>632</v>
      </c>
      <c r="F18" s="643">
        <v>60124</v>
      </c>
      <c r="G18" s="643">
        <v>868</v>
      </c>
      <c r="H18" s="643">
        <v>88188</v>
      </c>
      <c r="I18" s="661">
        <v>868</v>
      </c>
      <c r="J18" s="639">
        <v>88188</v>
      </c>
      <c r="K18" s="643">
        <v>350</v>
      </c>
      <c r="L18" s="643">
        <v>370</v>
      </c>
    </row>
    <row r="19" spans="1:12" ht="15" x14ac:dyDescent="0.3">
      <c r="A19" s="93">
        <v>8</v>
      </c>
      <c r="B19" s="431" t="s">
        <v>910</v>
      </c>
      <c r="C19" s="661">
        <v>525</v>
      </c>
      <c r="D19" s="494">
        <v>31177</v>
      </c>
      <c r="E19" s="643">
        <v>525</v>
      </c>
      <c r="F19" s="643">
        <v>31177</v>
      </c>
      <c r="G19" s="643">
        <v>525</v>
      </c>
      <c r="H19" s="643">
        <v>31177</v>
      </c>
      <c r="I19" s="661">
        <v>525</v>
      </c>
      <c r="J19" s="494">
        <v>31177</v>
      </c>
      <c r="K19" s="643">
        <v>772</v>
      </c>
      <c r="L19" s="643">
        <v>207</v>
      </c>
    </row>
    <row r="20" spans="1:12" ht="15" x14ac:dyDescent="0.2">
      <c r="A20" s="93">
        <v>9</v>
      </c>
      <c r="B20" s="432" t="s">
        <v>911</v>
      </c>
      <c r="C20" s="665">
        <v>741</v>
      </c>
      <c r="D20" s="639">
        <v>74514</v>
      </c>
      <c r="E20" s="643">
        <v>609</v>
      </c>
      <c r="F20" s="643">
        <v>74514</v>
      </c>
      <c r="G20" s="643">
        <v>227</v>
      </c>
      <c r="H20" s="643">
        <v>72882</v>
      </c>
      <c r="I20" s="665">
        <v>741</v>
      </c>
      <c r="J20" s="639">
        <v>74514</v>
      </c>
      <c r="K20" s="643">
        <v>5153</v>
      </c>
      <c r="L20" s="643">
        <v>844</v>
      </c>
    </row>
    <row r="21" spans="1:12" ht="15" x14ac:dyDescent="0.2">
      <c r="A21" s="93">
        <v>10</v>
      </c>
      <c r="B21" s="433" t="s">
        <v>912</v>
      </c>
      <c r="C21" s="661">
        <v>595</v>
      </c>
      <c r="D21" s="639">
        <v>73290</v>
      </c>
      <c r="E21" s="643">
        <v>649</v>
      </c>
      <c r="F21" s="643">
        <v>73290</v>
      </c>
      <c r="G21" s="643">
        <v>956</v>
      </c>
      <c r="H21" s="643">
        <v>73290</v>
      </c>
      <c r="I21" s="661">
        <v>595</v>
      </c>
      <c r="J21" s="639">
        <v>73290</v>
      </c>
      <c r="K21" s="643">
        <v>1100</v>
      </c>
      <c r="L21" s="643">
        <v>265</v>
      </c>
    </row>
    <row r="22" spans="1:12" ht="15" x14ac:dyDescent="0.2">
      <c r="A22" s="93">
        <v>11</v>
      </c>
      <c r="B22" s="433" t="s">
        <v>913</v>
      </c>
      <c r="C22" s="661">
        <v>778</v>
      </c>
      <c r="D22" s="639">
        <v>85056</v>
      </c>
      <c r="E22" s="643">
        <f>219+335</f>
        <v>554</v>
      </c>
      <c r="F22" s="643">
        <v>84056</v>
      </c>
      <c r="G22" s="643">
        <v>292</v>
      </c>
      <c r="H22" s="643">
        <v>82228</v>
      </c>
      <c r="I22" s="661">
        <v>778</v>
      </c>
      <c r="J22" s="639">
        <v>85056</v>
      </c>
      <c r="K22" s="643">
        <f>484+1397</f>
        <v>1881</v>
      </c>
      <c r="L22" s="643">
        <v>1397</v>
      </c>
    </row>
    <row r="23" spans="1:12" ht="15" x14ac:dyDescent="0.3">
      <c r="A23" s="93">
        <v>12</v>
      </c>
      <c r="B23" s="433" t="s">
        <v>914</v>
      </c>
      <c r="C23" s="665">
        <v>791</v>
      </c>
      <c r="D23" s="541">
        <v>55332</v>
      </c>
      <c r="E23" s="619">
        <v>791</v>
      </c>
      <c r="F23" s="620">
        <v>50817</v>
      </c>
      <c r="G23" s="523">
        <v>300</v>
      </c>
      <c r="H23" s="523">
        <v>50212</v>
      </c>
      <c r="I23" s="665">
        <v>791</v>
      </c>
      <c r="J23" s="541">
        <v>55332</v>
      </c>
      <c r="K23" s="620">
        <v>7</v>
      </c>
      <c r="L23" s="620">
        <v>143</v>
      </c>
    </row>
    <row r="24" spans="1:12" ht="15" x14ac:dyDescent="0.2">
      <c r="A24" s="93">
        <v>13</v>
      </c>
      <c r="B24" s="433" t="s">
        <v>915</v>
      </c>
      <c r="C24" s="8">
        <v>749</v>
      </c>
      <c r="D24" s="639">
        <v>36769</v>
      </c>
      <c r="E24" s="893">
        <v>725</v>
      </c>
      <c r="F24" s="893">
        <v>30325</v>
      </c>
      <c r="G24" s="893">
        <v>658</v>
      </c>
      <c r="H24" s="893">
        <v>20569</v>
      </c>
      <c r="I24" s="8">
        <v>749</v>
      </c>
      <c r="J24" s="639">
        <v>36769</v>
      </c>
      <c r="K24" s="94">
        <v>0</v>
      </c>
      <c r="L24" s="94">
        <v>0</v>
      </c>
    </row>
    <row r="25" spans="1:12" ht="15" x14ac:dyDescent="0.3">
      <c r="A25" s="93">
        <v>14</v>
      </c>
      <c r="B25" s="434" t="s">
        <v>916</v>
      </c>
      <c r="C25" s="661">
        <v>835</v>
      </c>
      <c r="D25" s="539">
        <v>153415</v>
      </c>
      <c r="E25" s="643">
        <v>835</v>
      </c>
      <c r="F25" s="643">
        <v>102133</v>
      </c>
      <c r="G25" s="643">
        <v>835</v>
      </c>
      <c r="H25" s="643">
        <v>102133</v>
      </c>
      <c r="I25" s="661">
        <v>835</v>
      </c>
      <c r="J25" s="539">
        <v>153415</v>
      </c>
      <c r="K25" s="643">
        <v>835</v>
      </c>
      <c r="L25" s="643">
        <v>1021</v>
      </c>
    </row>
    <row r="26" spans="1:12" ht="15" x14ac:dyDescent="0.2">
      <c r="A26" s="93">
        <v>15</v>
      </c>
      <c r="B26" s="434" t="s">
        <v>917</v>
      </c>
      <c r="C26" s="661">
        <v>612</v>
      </c>
      <c r="D26" s="639">
        <v>79626</v>
      </c>
      <c r="E26" s="643">
        <v>611</v>
      </c>
      <c r="F26" s="643">
        <v>76748</v>
      </c>
      <c r="G26" s="643">
        <v>611</v>
      </c>
      <c r="H26" s="643">
        <v>76748</v>
      </c>
      <c r="I26" s="661">
        <v>612</v>
      </c>
      <c r="J26" s="639">
        <v>79626</v>
      </c>
      <c r="K26" s="643">
        <v>0</v>
      </c>
      <c r="L26" s="643">
        <v>0</v>
      </c>
    </row>
    <row r="27" spans="1:12" ht="15" x14ac:dyDescent="0.2">
      <c r="A27" s="93">
        <v>16</v>
      </c>
      <c r="B27" s="434" t="s">
        <v>918</v>
      </c>
      <c r="C27" s="661">
        <v>418</v>
      </c>
      <c r="D27" s="639">
        <v>42690</v>
      </c>
      <c r="E27" s="643">
        <v>417</v>
      </c>
      <c r="F27" s="643">
        <v>42608</v>
      </c>
      <c r="G27" s="643">
        <v>417</v>
      </c>
      <c r="H27" s="643">
        <v>42608</v>
      </c>
      <c r="I27" s="661">
        <v>418</v>
      </c>
      <c r="J27" s="639">
        <v>42690</v>
      </c>
      <c r="K27" s="643">
        <v>353</v>
      </c>
      <c r="L27" s="643">
        <v>353</v>
      </c>
    </row>
    <row r="28" spans="1:12" ht="15" x14ac:dyDescent="0.2">
      <c r="A28" s="93">
        <v>17</v>
      </c>
      <c r="B28" s="434" t="s">
        <v>919</v>
      </c>
      <c r="C28" s="661">
        <v>422</v>
      </c>
      <c r="D28" s="639">
        <v>65195</v>
      </c>
      <c r="E28" s="618">
        <v>422</v>
      </c>
      <c r="F28" s="618">
        <v>62141</v>
      </c>
      <c r="G28" s="618">
        <v>422</v>
      </c>
      <c r="H28" s="618">
        <v>54141</v>
      </c>
      <c r="I28" s="661">
        <v>422</v>
      </c>
      <c r="J28" s="639">
        <v>65195</v>
      </c>
      <c r="K28" s="618">
        <v>0</v>
      </c>
      <c r="L28" s="618">
        <v>0</v>
      </c>
    </row>
    <row r="29" spans="1:12" ht="15" x14ac:dyDescent="0.2">
      <c r="A29" s="93">
        <v>18</v>
      </c>
      <c r="B29" s="434" t="s">
        <v>920</v>
      </c>
      <c r="C29" s="149">
        <v>645</v>
      </c>
      <c r="D29" s="639">
        <v>37709</v>
      </c>
      <c r="E29" s="511">
        <v>645</v>
      </c>
      <c r="F29" s="511">
        <v>37709</v>
      </c>
      <c r="G29" s="511">
        <v>645</v>
      </c>
      <c r="H29" s="511">
        <v>37709</v>
      </c>
      <c r="I29" s="149">
        <v>645</v>
      </c>
      <c r="J29" s="639">
        <v>37709</v>
      </c>
      <c r="K29" s="511">
        <v>645</v>
      </c>
      <c r="L29" s="511">
        <v>215</v>
      </c>
    </row>
    <row r="30" spans="1:12" ht="15" x14ac:dyDescent="0.2">
      <c r="A30" s="93">
        <v>19</v>
      </c>
      <c r="B30" s="434" t="s">
        <v>921</v>
      </c>
      <c r="C30" s="571">
        <v>411</v>
      </c>
      <c r="D30" s="639">
        <v>36818</v>
      </c>
      <c r="E30" s="620">
        <v>411</v>
      </c>
      <c r="F30" s="620">
        <v>36818</v>
      </c>
      <c r="G30" s="523">
        <v>411</v>
      </c>
      <c r="H30" s="523">
        <v>36809</v>
      </c>
      <c r="I30" s="571">
        <v>411</v>
      </c>
      <c r="J30" s="639">
        <v>36818</v>
      </c>
      <c r="K30" s="523">
        <v>0</v>
      </c>
      <c r="L30" s="523">
        <v>0</v>
      </c>
    </row>
    <row r="31" spans="1:12" ht="15" x14ac:dyDescent="0.2">
      <c r="A31" s="93">
        <v>20</v>
      </c>
      <c r="B31" s="434" t="s">
        <v>922</v>
      </c>
      <c r="C31" s="594">
        <v>832</v>
      </c>
      <c r="D31" s="639">
        <v>97325</v>
      </c>
      <c r="E31" s="643">
        <v>816</v>
      </c>
      <c r="F31" s="643">
        <v>94402</v>
      </c>
      <c r="G31" s="643">
        <v>634</v>
      </c>
      <c r="H31" s="639">
        <v>97325</v>
      </c>
      <c r="I31" s="594">
        <v>832</v>
      </c>
      <c r="J31" s="639">
        <v>97325</v>
      </c>
      <c r="K31" s="643">
        <v>3796</v>
      </c>
      <c r="L31" s="643">
        <v>708</v>
      </c>
    </row>
    <row r="32" spans="1:12" ht="15" x14ac:dyDescent="0.2">
      <c r="A32" s="93">
        <v>21</v>
      </c>
      <c r="B32" s="434" t="s">
        <v>923</v>
      </c>
      <c r="C32" s="49">
        <v>713</v>
      </c>
      <c r="D32" s="639">
        <v>68975</v>
      </c>
      <c r="E32" s="505">
        <v>713</v>
      </c>
      <c r="F32" s="505">
        <v>68975</v>
      </c>
      <c r="G32" s="505">
        <v>713</v>
      </c>
      <c r="H32" s="505">
        <v>68975</v>
      </c>
      <c r="I32" s="49">
        <v>713</v>
      </c>
      <c r="J32" s="639">
        <v>68975</v>
      </c>
      <c r="K32" s="505">
        <v>0</v>
      </c>
      <c r="L32" s="505">
        <v>0</v>
      </c>
    </row>
    <row r="33" spans="1:13" ht="15" x14ac:dyDescent="0.3">
      <c r="A33" s="93">
        <v>22</v>
      </c>
      <c r="B33" s="434" t="s">
        <v>924</v>
      </c>
      <c r="C33" s="160">
        <v>946</v>
      </c>
      <c r="D33" s="529">
        <v>65362</v>
      </c>
      <c r="E33" s="643">
        <v>536</v>
      </c>
      <c r="F33" s="643">
        <v>55586</v>
      </c>
      <c r="G33" s="643">
        <v>349</v>
      </c>
      <c r="H33" s="643">
        <v>25171</v>
      </c>
      <c r="I33" s="160">
        <v>946</v>
      </c>
      <c r="J33" s="529">
        <v>65362</v>
      </c>
      <c r="K33" s="643">
        <v>180</v>
      </c>
      <c r="L33" s="643">
        <v>27</v>
      </c>
    </row>
    <row r="34" spans="1:13" x14ac:dyDescent="0.2">
      <c r="A34" s="90" t="s">
        <v>18</v>
      </c>
      <c r="B34" s="90"/>
      <c r="C34" s="641">
        <f>SUM(C12:C33)</f>
        <v>14397</v>
      </c>
      <c r="D34" s="641">
        <f t="shared" ref="D34:L34" si="0">SUM(D12:D33)</f>
        <v>1448024</v>
      </c>
      <c r="E34" s="641">
        <f t="shared" si="0"/>
        <v>13351</v>
      </c>
      <c r="F34" s="641">
        <f t="shared" si="0"/>
        <v>1336051</v>
      </c>
      <c r="G34" s="641">
        <f t="shared" si="0"/>
        <v>11782</v>
      </c>
      <c r="H34" s="641">
        <f t="shared" si="0"/>
        <v>1315692</v>
      </c>
      <c r="I34" s="641">
        <f t="shared" si="0"/>
        <v>14397</v>
      </c>
      <c r="J34" s="641">
        <f t="shared" si="0"/>
        <v>1448024</v>
      </c>
      <c r="K34" s="641">
        <f t="shared" si="0"/>
        <v>15441</v>
      </c>
      <c r="L34" s="641">
        <f t="shared" si="0"/>
        <v>5602</v>
      </c>
    </row>
    <row r="35" spans="1:13" x14ac:dyDescent="0.2">
      <c r="A35" s="95"/>
      <c r="B35" s="95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1:13" x14ac:dyDescent="0.2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1:13" x14ac:dyDescent="0.2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1:13" x14ac:dyDescent="0.2">
      <c r="I38" s="953" t="s">
        <v>1034</v>
      </c>
      <c r="J38" s="953"/>
      <c r="K38" s="953"/>
      <c r="L38" s="953"/>
      <c r="M38" s="953"/>
    </row>
    <row r="39" spans="1:13" x14ac:dyDescent="0.2">
      <c r="A39" s="1170"/>
      <c r="B39" s="1170"/>
      <c r="C39" s="1170"/>
      <c r="D39" s="1170"/>
      <c r="E39" s="1170"/>
      <c r="F39" s="1170"/>
      <c r="G39" s="1170"/>
      <c r="H39" s="1170"/>
      <c r="I39" s="953"/>
      <c r="J39" s="953"/>
      <c r="K39" s="953"/>
      <c r="L39" s="953"/>
      <c r="M39" s="953"/>
    </row>
    <row r="40" spans="1:13" ht="33" customHeight="1" x14ac:dyDescent="0.2">
      <c r="A40" s="86"/>
      <c r="B40" s="86"/>
      <c r="C40" s="86"/>
      <c r="D40" s="86"/>
      <c r="E40" s="86"/>
      <c r="F40" s="86"/>
      <c r="G40" s="86"/>
      <c r="H40" s="86"/>
      <c r="I40" s="953"/>
      <c r="J40" s="953"/>
      <c r="K40" s="953"/>
      <c r="L40" s="953"/>
      <c r="M40" s="953"/>
    </row>
    <row r="41" spans="1:13" ht="15.75" x14ac:dyDescent="0.25">
      <c r="A41" s="98"/>
      <c r="B41" s="98"/>
      <c r="C41" s="98"/>
      <c r="D41" s="98"/>
      <c r="E41" s="98"/>
      <c r="F41" s="98"/>
      <c r="G41" s="98"/>
      <c r="H41" s="98"/>
      <c r="I41" s="140"/>
      <c r="J41" s="140"/>
      <c r="K41" s="86"/>
      <c r="L41" s="86"/>
    </row>
    <row r="42" spans="1:13" ht="15.75" customHeight="1" x14ac:dyDescent="0.2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86"/>
      <c r="L42" s="86"/>
    </row>
    <row r="43" spans="1:13" ht="15.6" customHeight="1" x14ac:dyDescent="0.2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86"/>
      <c r="L43" s="86"/>
    </row>
    <row r="44" spans="1:13" x14ac:dyDescent="0.2">
      <c r="A44" s="86"/>
      <c r="B44" s="86"/>
      <c r="C44" s="86"/>
      <c r="D44" s="86"/>
      <c r="E44" s="86"/>
      <c r="F44" s="86"/>
      <c r="I44" s="33"/>
      <c r="J44" s="33"/>
      <c r="K44" s="33"/>
      <c r="L44" s="33"/>
    </row>
  </sheetData>
  <mergeCells count="16">
    <mergeCell ref="K1:L1"/>
    <mergeCell ref="G9:H9"/>
    <mergeCell ref="D9:D10"/>
    <mergeCell ref="E9:F9"/>
    <mergeCell ref="I9:J9"/>
    <mergeCell ref="K9:L9"/>
    <mergeCell ref="K8:L8"/>
    <mergeCell ref="I38:M40"/>
    <mergeCell ref="B9:B10"/>
    <mergeCell ref="A9:A10"/>
    <mergeCell ref="C9:C10"/>
    <mergeCell ref="A2:H2"/>
    <mergeCell ref="A3:H3"/>
    <mergeCell ref="A39:H39"/>
    <mergeCell ref="A7:B7"/>
    <mergeCell ref="A5:L5"/>
  </mergeCells>
  <printOptions horizontalCentered="1"/>
  <pageMargins left="0.70866141732283472" right="0.70866141732283472" top="0.23622047244094491" bottom="0" header="0.31496062992125984" footer="0.31496062992125984"/>
  <pageSetup paperSize="9" scale="75" orientation="landscape" r:id="rId1"/>
  <colBreaks count="1" manualBreakCount="1">
    <brk id="12" max="37" man="1"/>
  </col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opLeftCell="A16" zoomScaleSheetLayoutView="100" workbookViewId="0">
      <selection activeCell="K35" sqref="K35"/>
    </sheetView>
  </sheetViews>
  <sheetFormatPr defaultColWidth="8.85546875" defaultRowHeight="12.75" x14ac:dyDescent="0.2"/>
  <cols>
    <col min="1" max="1" width="11.140625" style="86" customWidth="1"/>
    <col min="2" max="2" width="19.140625" style="86" customWidth="1"/>
    <col min="3" max="3" width="20.5703125" style="86" customWidth="1"/>
    <col min="4" max="4" width="22.28515625" style="86" customWidth="1"/>
    <col min="5" max="5" width="25.42578125" style="86" customWidth="1"/>
    <col min="6" max="6" width="27.42578125" style="86" customWidth="1"/>
    <col min="7" max="16384" width="8.85546875" style="86"/>
  </cols>
  <sheetData>
    <row r="1" spans="1:7" ht="12.75" customHeight="1" x14ac:dyDescent="0.2">
      <c r="D1" s="286"/>
      <c r="E1" s="286"/>
      <c r="F1" s="287" t="s">
        <v>97</v>
      </c>
    </row>
    <row r="2" spans="1:7" ht="15" customHeight="1" x14ac:dyDescent="0.25">
      <c r="B2" s="1169" t="s">
        <v>0</v>
      </c>
      <c r="C2" s="1169"/>
      <c r="D2" s="1169"/>
      <c r="E2" s="1169"/>
      <c r="F2" s="1169"/>
    </row>
    <row r="3" spans="1:7" ht="20.25" x14ac:dyDescent="0.3">
      <c r="B3" s="1003" t="s">
        <v>747</v>
      </c>
      <c r="C3" s="1003"/>
      <c r="D3" s="1003"/>
      <c r="E3" s="1003"/>
      <c r="F3" s="1003"/>
    </row>
    <row r="4" spans="1:7" ht="11.25" customHeight="1" x14ac:dyDescent="0.2"/>
    <row r="5" spans="1:7" x14ac:dyDescent="0.2">
      <c r="A5" s="1173" t="s">
        <v>445</v>
      </c>
      <c r="B5" s="1173"/>
      <c r="C5" s="1173"/>
      <c r="D5" s="1173"/>
      <c r="E5" s="1173"/>
      <c r="F5" s="1173"/>
    </row>
    <row r="6" spans="1:7" ht="8.4499999999999993" customHeight="1" x14ac:dyDescent="0.25">
      <c r="A6" s="88"/>
      <c r="B6" s="88"/>
      <c r="C6" s="88"/>
      <c r="D6" s="88"/>
      <c r="E6" s="88"/>
      <c r="F6" s="88"/>
    </row>
    <row r="7" spans="1:7" ht="18" customHeight="1" x14ac:dyDescent="0.2">
      <c r="A7" s="944" t="s">
        <v>159</v>
      </c>
      <c r="B7" s="944"/>
    </row>
    <row r="8" spans="1:7" ht="18" hidden="1" customHeight="1" x14ac:dyDescent="0.25">
      <c r="A8" s="89" t="s">
        <v>1</v>
      </c>
    </row>
    <row r="9" spans="1:7" ht="30.6" customHeight="1" x14ac:dyDescent="0.2">
      <c r="A9" s="1167" t="s">
        <v>2</v>
      </c>
      <c r="B9" s="1167" t="s">
        <v>3</v>
      </c>
      <c r="C9" s="1174" t="s">
        <v>441</v>
      </c>
      <c r="D9" s="1175"/>
      <c r="E9" s="1176" t="s">
        <v>444</v>
      </c>
      <c r="F9" s="1176"/>
    </row>
    <row r="10" spans="1:7" s="99" customFormat="1" ht="25.5" x14ac:dyDescent="0.2">
      <c r="A10" s="1167"/>
      <c r="B10" s="1167"/>
      <c r="C10" s="91" t="s">
        <v>442</v>
      </c>
      <c r="D10" s="91" t="s">
        <v>443</v>
      </c>
      <c r="E10" s="91" t="s">
        <v>442</v>
      </c>
      <c r="F10" s="91" t="s">
        <v>443</v>
      </c>
      <c r="G10" s="122"/>
    </row>
    <row r="11" spans="1:7" s="167" customFormat="1" x14ac:dyDescent="0.2">
      <c r="A11" s="331">
        <v>1</v>
      </c>
      <c r="B11" s="331">
        <v>2</v>
      </c>
      <c r="C11" s="331">
        <v>3</v>
      </c>
      <c r="D11" s="331">
        <v>4</v>
      </c>
      <c r="E11" s="331">
        <v>5</v>
      </c>
      <c r="F11" s="331">
        <v>6</v>
      </c>
    </row>
    <row r="12" spans="1:7" x14ac:dyDescent="0.2">
      <c r="A12" s="93">
        <v>1</v>
      </c>
      <c r="B12" s="430" t="s">
        <v>903</v>
      </c>
      <c r="C12" s="669">
        <v>479</v>
      </c>
      <c r="D12" s="641">
        <v>479</v>
      </c>
      <c r="E12" s="641">
        <v>293</v>
      </c>
      <c r="F12" s="641">
        <v>293</v>
      </c>
    </row>
    <row r="13" spans="1:7" x14ac:dyDescent="0.2">
      <c r="A13" s="93">
        <v>2</v>
      </c>
      <c r="B13" s="430" t="s">
        <v>904</v>
      </c>
      <c r="C13" s="669">
        <v>446</v>
      </c>
      <c r="D13" s="641">
        <v>446</v>
      </c>
      <c r="E13" s="641">
        <v>304</v>
      </c>
      <c r="F13" s="641">
        <v>304</v>
      </c>
    </row>
    <row r="14" spans="1:7" ht="15" x14ac:dyDescent="0.2">
      <c r="A14" s="93">
        <v>3</v>
      </c>
      <c r="B14" s="430" t="s">
        <v>905</v>
      </c>
      <c r="C14" s="669">
        <v>209</v>
      </c>
      <c r="D14" s="512">
        <v>209</v>
      </c>
      <c r="E14" s="512">
        <v>160</v>
      </c>
      <c r="F14" s="512">
        <v>160</v>
      </c>
    </row>
    <row r="15" spans="1:7" ht="15" x14ac:dyDescent="0.2">
      <c r="A15" s="93">
        <v>4</v>
      </c>
      <c r="B15" s="430" t="s">
        <v>906</v>
      </c>
      <c r="C15" s="669">
        <v>270</v>
      </c>
      <c r="D15" s="511">
        <v>270</v>
      </c>
      <c r="E15" s="511">
        <v>140</v>
      </c>
      <c r="F15" s="511">
        <v>140</v>
      </c>
    </row>
    <row r="16" spans="1:7" x14ac:dyDescent="0.2">
      <c r="A16" s="93">
        <v>5</v>
      </c>
      <c r="B16" s="430" t="s">
        <v>907</v>
      </c>
      <c r="C16" s="669">
        <v>385</v>
      </c>
      <c r="D16" s="641">
        <v>385</v>
      </c>
      <c r="E16" s="641">
        <v>232</v>
      </c>
      <c r="F16" s="641">
        <v>232</v>
      </c>
    </row>
    <row r="17" spans="1:6" ht="15" x14ac:dyDescent="0.2">
      <c r="A17" s="93">
        <v>6</v>
      </c>
      <c r="B17" s="430" t="s">
        <v>908</v>
      </c>
      <c r="C17" s="669">
        <v>389</v>
      </c>
      <c r="D17" s="511">
        <v>389</v>
      </c>
      <c r="E17" s="511">
        <v>209</v>
      </c>
      <c r="F17" s="511">
        <v>209</v>
      </c>
    </row>
    <row r="18" spans="1:6" x14ac:dyDescent="0.2">
      <c r="A18" s="93">
        <v>7</v>
      </c>
      <c r="B18" s="430" t="s">
        <v>909</v>
      </c>
      <c r="C18" s="669">
        <v>502</v>
      </c>
      <c r="D18" s="641">
        <v>502</v>
      </c>
      <c r="E18" s="641">
        <v>366</v>
      </c>
      <c r="F18" s="641">
        <v>366</v>
      </c>
    </row>
    <row r="19" spans="1:6" ht="15" x14ac:dyDescent="0.2">
      <c r="A19" s="93">
        <v>8</v>
      </c>
      <c r="B19" s="431" t="s">
        <v>910</v>
      </c>
      <c r="C19" s="669">
        <v>291</v>
      </c>
      <c r="D19" s="511">
        <v>291</v>
      </c>
      <c r="E19" s="511">
        <v>234</v>
      </c>
      <c r="F19" s="511">
        <v>234</v>
      </c>
    </row>
    <row r="20" spans="1:6" ht="15" x14ac:dyDescent="0.2">
      <c r="A20" s="93">
        <v>9</v>
      </c>
      <c r="B20" s="432" t="s">
        <v>911</v>
      </c>
      <c r="C20" s="669">
        <v>427</v>
      </c>
      <c r="D20" s="511">
        <v>427</v>
      </c>
      <c r="E20" s="511">
        <v>314</v>
      </c>
      <c r="F20" s="511">
        <v>314</v>
      </c>
    </row>
    <row r="21" spans="1:6" ht="14.25" x14ac:dyDescent="0.2">
      <c r="A21" s="93">
        <v>10</v>
      </c>
      <c r="B21" s="433" t="s">
        <v>912</v>
      </c>
      <c r="C21" s="669">
        <v>371</v>
      </c>
      <c r="D21" s="641">
        <v>371</v>
      </c>
      <c r="E21" s="641">
        <v>224</v>
      </c>
      <c r="F21" s="641">
        <v>224</v>
      </c>
    </row>
    <row r="22" spans="1:6" ht="14.25" x14ac:dyDescent="0.2">
      <c r="A22" s="93">
        <v>11</v>
      </c>
      <c r="B22" s="433" t="s">
        <v>913</v>
      </c>
      <c r="C22" s="669">
        <v>486</v>
      </c>
      <c r="D22" s="641">
        <v>486</v>
      </c>
      <c r="E22" s="641">
        <v>292</v>
      </c>
      <c r="F22" s="641">
        <v>292</v>
      </c>
    </row>
    <row r="23" spans="1:6" ht="14.25" x14ac:dyDescent="0.2">
      <c r="A23" s="93">
        <v>12</v>
      </c>
      <c r="B23" s="433" t="s">
        <v>914</v>
      </c>
      <c r="C23" s="669">
        <v>491</v>
      </c>
      <c r="D23" s="641">
        <v>491</v>
      </c>
      <c r="E23" s="641">
        <v>300</v>
      </c>
      <c r="F23" s="641">
        <v>300</v>
      </c>
    </row>
    <row r="24" spans="1:6" ht="14.25" x14ac:dyDescent="0.2">
      <c r="A24" s="93">
        <v>13</v>
      </c>
      <c r="B24" s="433" t="s">
        <v>915</v>
      </c>
      <c r="C24" s="669">
        <v>472</v>
      </c>
      <c r="D24" s="641">
        <v>472</v>
      </c>
      <c r="E24" s="641">
        <v>277</v>
      </c>
      <c r="F24" s="641">
        <v>277</v>
      </c>
    </row>
    <row r="25" spans="1:6" ht="15" x14ac:dyDescent="0.2">
      <c r="A25" s="93">
        <v>14</v>
      </c>
      <c r="B25" s="434" t="s">
        <v>916</v>
      </c>
      <c r="C25" s="669">
        <v>479</v>
      </c>
      <c r="D25" s="621">
        <v>479</v>
      </c>
      <c r="E25" s="621">
        <v>356</v>
      </c>
      <c r="F25" s="621">
        <v>356</v>
      </c>
    </row>
    <row r="26" spans="1:6" ht="15" x14ac:dyDescent="0.2">
      <c r="A26" s="93">
        <v>15</v>
      </c>
      <c r="B26" s="434" t="s">
        <v>917</v>
      </c>
      <c r="C26" s="669">
        <v>361</v>
      </c>
      <c r="D26" s="93">
        <v>361</v>
      </c>
      <c r="E26" s="93">
        <v>251</v>
      </c>
      <c r="F26" s="641">
        <v>251</v>
      </c>
    </row>
    <row r="27" spans="1:6" ht="15" x14ac:dyDescent="0.2">
      <c r="A27" s="93">
        <v>16</v>
      </c>
      <c r="B27" s="434" t="s">
        <v>918</v>
      </c>
      <c r="C27" s="669">
        <v>275</v>
      </c>
      <c r="D27" s="93">
        <v>275</v>
      </c>
      <c r="E27" s="93">
        <v>143</v>
      </c>
      <c r="F27" s="641">
        <v>143</v>
      </c>
    </row>
    <row r="28" spans="1:6" ht="15" x14ac:dyDescent="0.2">
      <c r="A28" s="93">
        <v>17</v>
      </c>
      <c r="B28" s="434" t="s">
        <v>919</v>
      </c>
      <c r="C28" s="669">
        <v>244</v>
      </c>
      <c r="D28" s="523">
        <v>244</v>
      </c>
      <c r="E28" s="523">
        <v>178</v>
      </c>
      <c r="F28" s="523">
        <v>178</v>
      </c>
    </row>
    <row r="29" spans="1:6" ht="15" x14ac:dyDescent="0.2">
      <c r="A29" s="93">
        <v>18</v>
      </c>
      <c r="B29" s="434" t="s">
        <v>920</v>
      </c>
      <c r="C29" s="669">
        <v>401</v>
      </c>
      <c r="D29" s="511">
        <v>401</v>
      </c>
      <c r="E29" s="511">
        <v>244</v>
      </c>
      <c r="F29" s="511">
        <v>244</v>
      </c>
    </row>
    <row r="30" spans="1:6" ht="15" x14ac:dyDescent="0.2">
      <c r="A30" s="93">
        <v>19</v>
      </c>
      <c r="B30" s="434" t="s">
        <v>921</v>
      </c>
      <c r="C30" s="669">
        <v>211</v>
      </c>
      <c r="D30" s="93">
        <v>211</v>
      </c>
      <c r="E30" s="93">
        <v>200</v>
      </c>
      <c r="F30" s="641">
        <v>200</v>
      </c>
    </row>
    <row r="31" spans="1:6" ht="15" x14ac:dyDescent="0.2">
      <c r="A31" s="93">
        <v>20</v>
      </c>
      <c r="B31" s="434" t="s">
        <v>922</v>
      </c>
      <c r="C31" s="669">
        <v>525</v>
      </c>
      <c r="D31" s="93">
        <v>525</v>
      </c>
      <c r="E31" s="93">
        <v>307</v>
      </c>
      <c r="F31" s="641">
        <v>307</v>
      </c>
    </row>
    <row r="32" spans="1:6" ht="15" x14ac:dyDescent="0.2">
      <c r="A32" s="93">
        <v>21</v>
      </c>
      <c r="B32" s="434" t="s">
        <v>923</v>
      </c>
      <c r="C32" s="669">
        <v>422</v>
      </c>
      <c r="D32" s="93">
        <v>422</v>
      </c>
      <c r="E32" s="93">
        <v>291</v>
      </c>
      <c r="F32" s="641">
        <v>291</v>
      </c>
    </row>
    <row r="33" spans="1:8" ht="15" x14ac:dyDescent="0.2">
      <c r="A33" s="93">
        <v>22</v>
      </c>
      <c r="B33" s="434" t="s">
        <v>924</v>
      </c>
      <c r="C33" s="669">
        <v>598</v>
      </c>
      <c r="D33" s="90">
        <v>598</v>
      </c>
      <c r="E33" s="90">
        <v>348</v>
      </c>
      <c r="F33" s="90">
        <v>348</v>
      </c>
    </row>
    <row r="34" spans="1:8" x14ac:dyDescent="0.2">
      <c r="A34" s="90" t="s">
        <v>18</v>
      </c>
      <c r="B34" s="94"/>
      <c r="C34" s="641">
        <f>SUM(C12:C33)</f>
        <v>8734</v>
      </c>
      <c r="D34" s="641">
        <f t="shared" ref="D34:F34" si="0">SUM(D12:D33)</f>
        <v>8734</v>
      </c>
      <c r="E34" s="641">
        <f t="shared" si="0"/>
        <v>5663</v>
      </c>
      <c r="F34" s="641">
        <f t="shared" si="0"/>
        <v>5663</v>
      </c>
    </row>
    <row r="35" spans="1:8" x14ac:dyDescent="0.2">
      <c r="A35" s="96"/>
      <c r="B35" s="97"/>
      <c r="C35" s="97"/>
      <c r="D35" s="97"/>
      <c r="E35" s="97"/>
      <c r="F35" s="97"/>
    </row>
    <row r="36" spans="1:8" x14ac:dyDescent="0.2">
      <c r="C36" s="86" t="s">
        <v>11</v>
      </c>
    </row>
    <row r="37" spans="1:8" ht="15.75" customHeight="1" x14ac:dyDescent="0.25">
      <c r="A37" s="98"/>
      <c r="B37" s="98"/>
      <c r="C37" s="98"/>
      <c r="D37" s="98"/>
      <c r="E37" s="98"/>
      <c r="F37" s="98"/>
    </row>
    <row r="38" spans="1:8" ht="15.6" customHeight="1" x14ac:dyDescent="0.2">
      <c r="A38" s="140"/>
      <c r="B38" s="140"/>
      <c r="C38" s="140"/>
      <c r="D38" s="953" t="s">
        <v>1034</v>
      </c>
      <c r="E38" s="953"/>
      <c r="F38" s="953"/>
      <c r="G38" s="953"/>
      <c r="H38" s="953"/>
    </row>
    <row r="39" spans="1:8" ht="15.75" x14ac:dyDescent="0.2">
      <c r="A39" s="140"/>
      <c r="B39" s="140"/>
      <c r="C39" s="140"/>
      <c r="D39" s="953"/>
      <c r="E39" s="953"/>
      <c r="F39" s="953"/>
      <c r="G39" s="953"/>
      <c r="H39" s="953"/>
    </row>
    <row r="40" spans="1:8" ht="19.5" customHeight="1" x14ac:dyDescent="0.2">
      <c r="D40" s="953"/>
      <c r="E40" s="953"/>
      <c r="F40" s="953"/>
      <c r="G40" s="953"/>
      <c r="H40" s="953"/>
    </row>
    <row r="41" spans="1:8" x14ac:dyDescent="0.2">
      <c r="A41" s="1172"/>
      <c r="B41" s="1172"/>
      <c r="C41" s="1172"/>
      <c r="D41" s="1172"/>
      <c r="E41" s="1172"/>
      <c r="F41" s="1172"/>
    </row>
  </sheetData>
  <mergeCells count="10">
    <mergeCell ref="A41:F41"/>
    <mergeCell ref="B3:F3"/>
    <mergeCell ref="B2:F2"/>
    <mergeCell ref="A5:F5"/>
    <mergeCell ref="C9:D9"/>
    <mergeCell ref="E9:F9"/>
    <mergeCell ref="A9:A10"/>
    <mergeCell ref="B9:B10"/>
    <mergeCell ref="A7:B7"/>
    <mergeCell ref="D38:H4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8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="85" zoomScaleNormal="85" zoomScaleSheetLayoutView="100" workbookViewId="0">
      <selection activeCell="E11" sqref="E11:E32"/>
    </sheetView>
  </sheetViews>
  <sheetFormatPr defaultRowHeight="12.75" x14ac:dyDescent="0.2"/>
  <cols>
    <col min="2" max="2" width="13.140625" customWidth="1"/>
    <col min="3" max="3" width="16.42578125" customWidth="1"/>
    <col min="4" max="4" width="10.85546875" customWidth="1"/>
    <col min="5" max="5" width="13.7109375" customWidth="1"/>
    <col min="6" max="6" width="14.28515625" customWidth="1"/>
    <col min="7" max="7" width="11.42578125" customWidth="1"/>
    <col min="8" max="8" width="12.28515625" customWidth="1"/>
    <col min="9" max="9" width="16.28515625" customWidth="1"/>
    <col min="10" max="10" width="19.28515625" customWidth="1"/>
  </cols>
  <sheetData>
    <row r="1" spans="1:13" ht="15" x14ac:dyDescent="0.2">
      <c r="A1" s="86"/>
      <c r="B1" s="86"/>
      <c r="C1" s="86"/>
      <c r="D1" s="1112"/>
      <c r="E1" s="1112"/>
      <c r="F1" s="38"/>
      <c r="G1" s="1112" t="s">
        <v>447</v>
      </c>
      <c r="H1" s="1112"/>
      <c r="I1" s="1112"/>
      <c r="J1" s="1112"/>
      <c r="K1" s="100"/>
      <c r="L1" s="86"/>
      <c r="M1" s="86"/>
    </row>
    <row r="2" spans="1:13" ht="15.75" x14ac:dyDescent="0.25">
      <c r="A2" s="1169" t="s">
        <v>0</v>
      </c>
      <c r="B2" s="1169"/>
      <c r="C2" s="1169"/>
      <c r="D2" s="1169"/>
      <c r="E2" s="1169"/>
      <c r="F2" s="1169"/>
      <c r="G2" s="1169"/>
      <c r="H2" s="1169"/>
      <c r="I2" s="1169"/>
      <c r="J2" s="1169"/>
      <c r="K2" s="86"/>
      <c r="L2" s="86"/>
      <c r="M2" s="86"/>
    </row>
    <row r="3" spans="1:13" ht="18" x14ac:dyDescent="0.25">
      <c r="A3" s="131"/>
      <c r="B3" s="131"/>
      <c r="C3" s="1183" t="s">
        <v>747</v>
      </c>
      <c r="D3" s="1183"/>
      <c r="E3" s="1183"/>
      <c r="F3" s="1183"/>
      <c r="G3" s="1183"/>
      <c r="H3" s="1183"/>
      <c r="I3" s="1183"/>
      <c r="J3" s="131"/>
      <c r="K3" s="86"/>
      <c r="L3" s="86"/>
      <c r="M3" s="86"/>
    </row>
    <row r="4" spans="1:13" ht="15.75" x14ac:dyDescent="0.25">
      <c r="A4" s="1004" t="s">
        <v>446</v>
      </c>
      <c r="B4" s="1004"/>
      <c r="C4" s="1004"/>
      <c r="D4" s="1004"/>
      <c r="E4" s="1004"/>
      <c r="F4" s="1004"/>
      <c r="G4" s="1004"/>
      <c r="H4" s="1004"/>
      <c r="I4" s="1004"/>
      <c r="J4" s="1004"/>
      <c r="K4" s="86"/>
      <c r="L4" s="86"/>
      <c r="M4" s="86"/>
    </row>
    <row r="5" spans="1:13" ht="15.75" x14ac:dyDescent="0.25">
      <c r="A5" s="944" t="s">
        <v>159</v>
      </c>
      <c r="B5" s="944"/>
      <c r="C5" s="88"/>
      <c r="D5" s="88"/>
      <c r="E5" s="88"/>
      <c r="F5" s="88"/>
      <c r="G5" s="88"/>
      <c r="H5" s="88"/>
      <c r="I5" s="88"/>
      <c r="J5" s="88"/>
      <c r="K5" s="86"/>
      <c r="L5" s="86"/>
      <c r="M5" s="86"/>
    </row>
    <row r="6" spans="1:13" x14ac:dyDescent="0.2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13" ht="18" x14ac:dyDescent="0.25">
      <c r="A7" s="89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</row>
    <row r="8" spans="1:13" ht="21.75" customHeight="1" x14ac:dyDescent="0.2">
      <c r="A8" s="1178" t="s">
        <v>2</v>
      </c>
      <c r="B8" s="1178" t="s">
        <v>3</v>
      </c>
      <c r="C8" s="1180" t="s">
        <v>136</v>
      </c>
      <c r="D8" s="1181"/>
      <c r="E8" s="1181"/>
      <c r="F8" s="1181"/>
      <c r="G8" s="1181"/>
      <c r="H8" s="1181"/>
      <c r="I8" s="1181"/>
      <c r="J8" s="1182"/>
      <c r="K8" s="86"/>
      <c r="L8" s="86"/>
      <c r="M8" s="86"/>
    </row>
    <row r="9" spans="1:13" ht="39.75" customHeight="1" x14ac:dyDescent="0.2">
      <c r="A9" s="1179"/>
      <c r="B9" s="1179"/>
      <c r="C9" s="91" t="s">
        <v>194</v>
      </c>
      <c r="D9" s="91" t="s">
        <v>116</v>
      </c>
      <c r="E9" s="91" t="s">
        <v>385</v>
      </c>
      <c r="F9" s="138" t="s">
        <v>164</v>
      </c>
      <c r="G9" s="138" t="s">
        <v>117</v>
      </c>
      <c r="H9" s="159" t="s">
        <v>193</v>
      </c>
      <c r="I9" s="159" t="s">
        <v>716</v>
      </c>
      <c r="J9" s="92" t="s">
        <v>18</v>
      </c>
      <c r="K9" s="99"/>
      <c r="L9" s="99"/>
      <c r="M9" s="99"/>
    </row>
    <row r="10" spans="1:13" s="15" customFormat="1" x14ac:dyDescent="0.2">
      <c r="A10" s="332">
        <v>1</v>
      </c>
      <c r="B10" s="332">
        <v>2</v>
      </c>
      <c r="C10" s="332">
        <v>3</v>
      </c>
      <c r="D10" s="332">
        <v>4</v>
      </c>
      <c r="E10" s="332">
        <v>5</v>
      </c>
      <c r="F10" s="332">
        <v>6</v>
      </c>
      <c r="G10" s="332">
        <v>7</v>
      </c>
      <c r="H10" s="333">
        <v>8</v>
      </c>
      <c r="I10" s="333">
        <v>9</v>
      </c>
      <c r="J10" s="334">
        <v>10</v>
      </c>
      <c r="K10" s="99"/>
      <c r="L10" s="99"/>
      <c r="M10" s="99"/>
    </row>
    <row r="11" spans="1:13" x14ac:dyDescent="0.2">
      <c r="A11" s="93">
        <v>1</v>
      </c>
      <c r="B11" s="430" t="s">
        <v>903</v>
      </c>
      <c r="C11" s="641">
        <v>0</v>
      </c>
      <c r="D11" s="641">
        <v>775</v>
      </c>
      <c r="E11" s="641">
        <v>772</v>
      </c>
      <c r="F11" s="641">
        <v>0</v>
      </c>
      <c r="G11" s="641">
        <v>0</v>
      </c>
      <c r="H11" s="502">
        <v>0</v>
      </c>
      <c r="I11" s="502">
        <v>0</v>
      </c>
      <c r="J11" s="503">
        <f>SUM(C11:I11)</f>
        <v>1547</v>
      </c>
      <c r="K11" s="86"/>
      <c r="L11" s="86"/>
      <c r="M11" s="86"/>
    </row>
    <row r="12" spans="1:13" ht="14.25" x14ac:dyDescent="0.2">
      <c r="A12" s="93">
        <v>2</v>
      </c>
      <c r="B12" s="430" t="s">
        <v>904</v>
      </c>
      <c r="C12" s="622">
        <v>0</v>
      </c>
      <c r="D12" s="622">
        <v>647</v>
      </c>
      <c r="E12" s="622">
        <v>750</v>
      </c>
      <c r="F12" s="622">
        <v>0</v>
      </c>
      <c r="G12" s="622">
        <v>0</v>
      </c>
      <c r="H12" s="623">
        <v>0</v>
      </c>
      <c r="I12" s="623">
        <v>0</v>
      </c>
      <c r="J12" s="503">
        <f t="shared" ref="J12:J32" si="0">SUM(C12:I12)</f>
        <v>1397</v>
      </c>
      <c r="K12" s="86"/>
      <c r="L12" s="86"/>
      <c r="M12" s="86"/>
    </row>
    <row r="13" spans="1:13" ht="25.5" x14ac:dyDescent="0.2">
      <c r="A13" s="93">
        <v>3</v>
      </c>
      <c r="B13" s="430" t="s">
        <v>905</v>
      </c>
      <c r="C13" s="641">
        <v>0</v>
      </c>
      <c r="D13" s="863">
        <v>356</v>
      </c>
      <c r="E13" s="641">
        <v>369</v>
      </c>
      <c r="F13" s="641">
        <v>0</v>
      </c>
      <c r="G13" s="641">
        <v>0</v>
      </c>
      <c r="H13" s="502">
        <v>0</v>
      </c>
      <c r="I13" s="502">
        <v>0</v>
      </c>
      <c r="J13" s="503">
        <f t="shared" si="0"/>
        <v>725</v>
      </c>
      <c r="K13" s="86"/>
      <c r="L13" s="86"/>
      <c r="M13" s="86"/>
    </row>
    <row r="14" spans="1:13" x14ac:dyDescent="0.2">
      <c r="A14" s="93">
        <v>4</v>
      </c>
      <c r="B14" s="430" t="s">
        <v>906</v>
      </c>
      <c r="C14" s="641">
        <v>0</v>
      </c>
      <c r="D14" s="641">
        <v>0</v>
      </c>
      <c r="E14" s="641">
        <v>410</v>
      </c>
      <c r="F14" s="641">
        <v>0</v>
      </c>
      <c r="G14" s="641">
        <v>410</v>
      </c>
      <c r="H14" s="502">
        <v>0</v>
      </c>
      <c r="I14" s="502">
        <v>0</v>
      </c>
      <c r="J14" s="503">
        <f t="shared" si="0"/>
        <v>820</v>
      </c>
      <c r="K14" s="86"/>
      <c r="L14" s="86"/>
      <c r="M14" s="86"/>
    </row>
    <row r="15" spans="1:13" x14ac:dyDescent="0.2">
      <c r="A15" s="93">
        <v>5</v>
      </c>
      <c r="B15" s="430" t="s">
        <v>907</v>
      </c>
      <c r="C15" s="641">
        <v>0</v>
      </c>
      <c r="D15" s="641">
        <v>618</v>
      </c>
      <c r="E15" s="641">
        <v>617</v>
      </c>
      <c r="F15" s="641">
        <v>0</v>
      </c>
      <c r="G15" s="641">
        <v>0</v>
      </c>
      <c r="H15" s="502">
        <v>0</v>
      </c>
      <c r="I15" s="502">
        <v>0</v>
      </c>
      <c r="J15" s="503">
        <f t="shared" si="0"/>
        <v>1235</v>
      </c>
      <c r="K15" s="86"/>
      <c r="L15" s="86"/>
      <c r="M15" s="86"/>
    </row>
    <row r="16" spans="1:13" x14ac:dyDescent="0.2">
      <c r="A16" s="93">
        <v>6</v>
      </c>
      <c r="B16" s="430" t="s">
        <v>908</v>
      </c>
      <c r="C16" s="524">
        <v>0</v>
      </c>
      <c r="D16" s="641">
        <v>0</v>
      </c>
      <c r="E16" s="524">
        <v>598</v>
      </c>
      <c r="F16" s="524">
        <v>0</v>
      </c>
      <c r="G16" s="524">
        <v>598</v>
      </c>
      <c r="H16" s="524">
        <v>0</v>
      </c>
      <c r="I16" s="524">
        <v>0</v>
      </c>
      <c r="J16" s="503">
        <f t="shared" si="0"/>
        <v>1196</v>
      </c>
      <c r="K16" s="86"/>
      <c r="L16" s="86"/>
      <c r="M16" s="86"/>
    </row>
    <row r="17" spans="1:13" x14ac:dyDescent="0.2">
      <c r="A17" s="93">
        <v>7</v>
      </c>
      <c r="B17" s="430" t="s">
        <v>909</v>
      </c>
      <c r="C17" s="641">
        <v>0</v>
      </c>
      <c r="D17" s="524">
        <v>868</v>
      </c>
      <c r="E17" s="641">
        <v>868</v>
      </c>
      <c r="F17" s="641">
        <v>0</v>
      </c>
      <c r="G17" s="641">
        <v>0</v>
      </c>
      <c r="H17" s="502">
        <v>0</v>
      </c>
      <c r="I17" s="502">
        <v>0</v>
      </c>
      <c r="J17" s="503">
        <f t="shared" si="0"/>
        <v>1736</v>
      </c>
      <c r="K17" s="86"/>
      <c r="L17" s="86"/>
      <c r="M17" s="86"/>
    </row>
    <row r="18" spans="1:13" x14ac:dyDescent="0.2">
      <c r="A18" s="93">
        <v>8</v>
      </c>
      <c r="B18" s="431" t="s">
        <v>910</v>
      </c>
      <c r="C18" s="641">
        <v>0</v>
      </c>
      <c r="D18" s="641">
        <v>261</v>
      </c>
      <c r="E18" s="641">
        <v>525</v>
      </c>
      <c r="F18" s="641">
        <v>0</v>
      </c>
      <c r="G18" s="641">
        <v>0</v>
      </c>
      <c r="H18" s="502">
        <v>0</v>
      </c>
      <c r="I18" s="502">
        <v>0</v>
      </c>
      <c r="J18" s="503">
        <f t="shared" si="0"/>
        <v>786</v>
      </c>
      <c r="K18" s="86"/>
      <c r="L18" s="86"/>
      <c r="M18" s="86"/>
    </row>
    <row r="19" spans="1:13" ht="14.25" x14ac:dyDescent="0.2">
      <c r="A19" s="93">
        <v>9</v>
      </c>
      <c r="B19" s="432" t="s">
        <v>911</v>
      </c>
      <c r="C19" s="654">
        <v>0</v>
      </c>
      <c r="D19" s="641">
        <v>188</v>
      </c>
      <c r="E19" s="654">
        <v>741</v>
      </c>
      <c r="F19" s="654">
        <v>0</v>
      </c>
      <c r="G19" s="654">
        <v>0</v>
      </c>
      <c r="H19" s="499">
        <v>0</v>
      </c>
      <c r="I19" s="499">
        <v>0</v>
      </c>
      <c r="J19" s="503">
        <f t="shared" si="0"/>
        <v>929</v>
      </c>
      <c r="K19" s="86"/>
      <c r="L19" s="86"/>
      <c r="M19" s="86"/>
    </row>
    <row r="20" spans="1:13" ht="14.25" x14ac:dyDescent="0.2">
      <c r="A20" s="93">
        <v>10</v>
      </c>
      <c r="B20" s="433" t="s">
        <v>912</v>
      </c>
      <c r="C20" s="641">
        <v>0</v>
      </c>
      <c r="D20" s="866">
        <v>183</v>
      </c>
      <c r="E20" s="641">
        <v>595</v>
      </c>
      <c r="F20" s="641">
        <v>0</v>
      </c>
      <c r="G20" s="641">
        <v>0</v>
      </c>
      <c r="H20" s="502">
        <v>0</v>
      </c>
      <c r="I20" s="502">
        <v>0</v>
      </c>
      <c r="J20" s="503">
        <f t="shared" si="0"/>
        <v>778</v>
      </c>
      <c r="K20" s="86"/>
      <c r="L20" s="86"/>
      <c r="M20" s="86"/>
    </row>
    <row r="21" spans="1:13" ht="14.25" x14ac:dyDescent="0.2">
      <c r="A21" s="93">
        <v>11</v>
      </c>
      <c r="B21" s="433" t="s">
        <v>913</v>
      </c>
      <c r="C21" s="641">
        <v>0</v>
      </c>
      <c r="D21" s="641">
        <v>350</v>
      </c>
      <c r="E21" s="641">
        <v>778</v>
      </c>
      <c r="F21" s="641">
        <v>0</v>
      </c>
      <c r="G21" s="641">
        <v>0</v>
      </c>
      <c r="H21" s="502">
        <v>0</v>
      </c>
      <c r="I21" s="502">
        <v>0</v>
      </c>
      <c r="J21" s="503">
        <f t="shared" si="0"/>
        <v>1128</v>
      </c>
      <c r="K21" s="86"/>
      <c r="L21" s="86"/>
      <c r="M21" s="86"/>
    </row>
    <row r="22" spans="1:13" ht="14.25" x14ac:dyDescent="0.2">
      <c r="A22" s="93">
        <v>12</v>
      </c>
      <c r="B22" s="433" t="s">
        <v>914</v>
      </c>
      <c r="C22" s="641">
        <v>0</v>
      </c>
      <c r="D22" s="641">
        <v>247</v>
      </c>
      <c r="E22" s="641">
        <v>791</v>
      </c>
      <c r="F22" s="641">
        <v>0</v>
      </c>
      <c r="G22" s="641">
        <v>544</v>
      </c>
      <c r="H22" s="502">
        <v>0</v>
      </c>
      <c r="I22" s="502">
        <v>0</v>
      </c>
      <c r="J22" s="503">
        <f t="shared" si="0"/>
        <v>1582</v>
      </c>
      <c r="K22" s="86"/>
      <c r="L22" s="86"/>
      <c r="M22" s="86"/>
    </row>
    <row r="23" spans="1:13" ht="28.5" x14ac:dyDescent="0.2">
      <c r="A23" s="93">
        <v>13</v>
      </c>
      <c r="B23" s="433" t="s">
        <v>915</v>
      </c>
      <c r="C23" s="641">
        <v>0</v>
      </c>
      <c r="D23" s="641">
        <v>65</v>
      </c>
      <c r="E23" s="641">
        <v>749</v>
      </c>
      <c r="F23" s="641">
        <v>0</v>
      </c>
      <c r="G23" s="641">
        <v>0</v>
      </c>
      <c r="H23" s="502">
        <v>0</v>
      </c>
      <c r="I23" s="502">
        <v>0</v>
      </c>
      <c r="J23" s="503">
        <f t="shared" si="0"/>
        <v>814</v>
      </c>
      <c r="K23" s="86"/>
      <c r="L23" s="86"/>
      <c r="M23" s="86"/>
    </row>
    <row r="24" spans="1:13" ht="15" x14ac:dyDescent="0.2">
      <c r="A24" s="93">
        <v>14</v>
      </c>
      <c r="B24" s="434" t="s">
        <v>916</v>
      </c>
      <c r="C24" s="621">
        <v>0</v>
      </c>
      <c r="D24" s="641">
        <v>644</v>
      </c>
      <c r="E24" s="621">
        <v>835</v>
      </c>
      <c r="F24" s="621">
        <v>0</v>
      </c>
      <c r="G24" s="621">
        <v>0</v>
      </c>
      <c r="H24" s="626">
        <v>0</v>
      </c>
      <c r="I24" s="626">
        <v>0</v>
      </c>
      <c r="J24" s="503">
        <f t="shared" si="0"/>
        <v>1479</v>
      </c>
      <c r="K24" s="86"/>
      <c r="L24" s="86"/>
      <c r="M24" s="86"/>
    </row>
    <row r="25" spans="1:13" ht="15" x14ac:dyDescent="0.2">
      <c r="A25" s="93">
        <v>15</v>
      </c>
      <c r="B25" s="434" t="s">
        <v>917</v>
      </c>
      <c r="C25" s="641">
        <v>0</v>
      </c>
      <c r="D25" s="621">
        <v>185</v>
      </c>
      <c r="E25" s="641">
        <v>612</v>
      </c>
      <c r="F25" s="641">
        <v>0</v>
      </c>
      <c r="G25" s="641">
        <v>427</v>
      </c>
      <c r="H25" s="502">
        <v>0</v>
      </c>
      <c r="I25" s="502">
        <v>0</v>
      </c>
      <c r="J25" s="503">
        <f t="shared" si="0"/>
        <v>1224</v>
      </c>
      <c r="K25" s="86"/>
      <c r="L25" s="86"/>
      <c r="M25" s="86"/>
    </row>
    <row r="26" spans="1:13" ht="15" x14ac:dyDescent="0.2">
      <c r="A26" s="93">
        <v>16</v>
      </c>
      <c r="B26" s="434" t="s">
        <v>918</v>
      </c>
      <c r="C26" s="624">
        <v>0</v>
      </c>
      <c r="D26" s="641">
        <v>418</v>
      </c>
      <c r="E26" s="624">
        <v>418</v>
      </c>
      <c r="F26" s="624">
        <v>0</v>
      </c>
      <c r="G26" s="624">
        <v>0</v>
      </c>
      <c r="H26" s="624">
        <v>0</v>
      </c>
      <c r="I26" s="624">
        <v>0</v>
      </c>
      <c r="J26" s="503">
        <f t="shared" si="0"/>
        <v>836</v>
      </c>
      <c r="K26" s="86"/>
      <c r="L26" s="86"/>
      <c r="M26" s="86"/>
    </row>
    <row r="27" spans="1:13" ht="15" x14ac:dyDescent="0.2">
      <c r="A27" s="93">
        <v>17</v>
      </c>
      <c r="B27" s="434" t="s">
        <v>919</v>
      </c>
      <c r="C27" s="625">
        <v>0</v>
      </c>
      <c r="D27" s="624">
        <v>422</v>
      </c>
      <c r="E27" s="625">
        <v>422</v>
      </c>
      <c r="F27" s="625">
        <v>0</v>
      </c>
      <c r="G27" s="625">
        <v>0</v>
      </c>
      <c r="H27" s="625">
        <v>0</v>
      </c>
      <c r="I27" s="625">
        <v>0</v>
      </c>
      <c r="J27" s="503">
        <f t="shared" si="0"/>
        <v>844</v>
      </c>
      <c r="K27" s="86"/>
      <c r="L27" s="86"/>
      <c r="M27" s="86"/>
    </row>
    <row r="28" spans="1:13" ht="15" x14ac:dyDescent="0.2">
      <c r="A28" s="93">
        <v>18</v>
      </c>
      <c r="B28" s="434" t="s">
        <v>920</v>
      </c>
      <c r="C28" s="93">
        <v>0</v>
      </c>
      <c r="D28" s="625">
        <v>628</v>
      </c>
      <c r="E28" s="93">
        <v>645</v>
      </c>
      <c r="F28" s="93">
        <v>0</v>
      </c>
      <c r="G28" s="93">
        <v>0</v>
      </c>
      <c r="H28" s="502">
        <v>0</v>
      </c>
      <c r="I28" s="502">
        <v>0</v>
      </c>
      <c r="J28" s="503">
        <f t="shared" si="0"/>
        <v>1273</v>
      </c>
      <c r="K28" s="86"/>
      <c r="L28" s="86"/>
      <c r="M28" s="86"/>
    </row>
    <row r="29" spans="1:13" ht="15" x14ac:dyDescent="0.2">
      <c r="A29" s="93">
        <v>19</v>
      </c>
      <c r="B29" s="434" t="s">
        <v>921</v>
      </c>
      <c r="C29" s="93">
        <v>0</v>
      </c>
      <c r="D29" s="641">
        <v>410</v>
      </c>
      <c r="E29" s="93">
        <v>411</v>
      </c>
      <c r="F29" s="93">
        <v>0</v>
      </c>
      <c r="G29" s="93">
        <v>0</v>
      </c>
      <c r="H29" s="502">
        <v>0</v>
      </c>
      <c r="I29" s="502">
        <v>0</v>
      </c>
      <c r="J29" s="503">
        <f t="shared" si="0"/>
        <v>821</v>
      </c>
      <c r="K29" s="86"/>
      <c r="L29" s="86"/>
      <c r="M29" s="86"/>
    </row>
    <row r="30" spans="1:13" ht="15" x14ac:dyDescent="0.2">
      <c r="A30" s="93">
        <v>20</v>
      </c>
      <c r="B30" s="434" t="s">
        <v>922</v>
      </c>
      <c r="C30" s="93">
        <v>0</v>
      </c>
      <c r="D30" s="641">
        <v>656</v>
      </c>
      <c r="E30" s="93">
        <v>832</v>
      </c>
      <c r="F30" s="93">
        <v>0</v>
      </c>
      <c r="G30" s="93">
        <v>0</v>
      </c>
      <c r="H30" s="502">
        <v>0</v>
      </c>
      <c r="I30" s="502">
        <v>0</v>
      </c>
      <c r="J30" s="503">
        <f t="shared" si="0"/>
        <v>1488</v>
      </c>
      <c r="K30" s="86"/>
      <c r="L30" s="86"/>
      <c r="M30" s="86"/>
    </row>
    <row r="31" spans="1:13" ht="15" x14ac:dyDescent="0.2">
      <c r="A31" s="93">
        <v>21</v>
      </c>
      <c r="B31" s="434" t="s">
        <v>923</v>
      </c>
      <c r="C31" s="519">
        <v>0</v>
      </c>
      <c r="D31" s="641">
        <v>717</v>
      </c>
      <c r="E31" s="519">
        <v>713</v>
      </c>
      <c r="F31" s="519">
        <v>0</v>
      </c>
      <c r="G31" s="519">
        <v>0</v>
      </c>
      <c r="H31" s="520">
        <v>0</v>
      </c>
      <c r="I31" s="520">
        <v>0</v>
      </c>
      <c r="J31" s="503">
        <f t="shared" si="0"/>
        <v>1430</v>
      </c>
      <c r="K31" s="86"/>
      <c r="L31" s="86"/>
      <c r="M31" s="86"/>
    </row>
    <row r="32" spans="1:13" ht="15" x14ac:dyDescent="0.2">
      <c r="A32" s="93">
        <v>22</v>
      </c>
      <c r="B32" s="434" t="s">
        <v>924</v>
      </c>
      <c r="C32" s="90">
        <v>0</v>
      </c>
      <c r="D32" s="519">
        <v>951</v>
      </c>
      <c r="E32" s="90">
        <v>946</v>
      </c>
      <c r="F32" s="90">
        <v>0</v>
      </c>
      <c r="G32" s="90">
        <v>0</v>
      </c>
      <c r="H32" s="538">
        <v>0</v>
      </c>
      <c r="I32" s="538">
        <v>0</v>
      </c>
      <c r="J32" s="503">
        <f t="shared" si="0"/>
        <v>1897</v>
      </c>
      <c r="K32" s="86"/>
      <c r="L32" s="86"/>
      <c r="M32" s="86"/>
    </row>
    <row r="33" spans="1:13" x14ac:dyDescent="0.2">
      <c r="A33" s="90" t="s">
        <v>18</v>
      </c>
      <c r="B33" s="94"/>
      <c r="C33" s="641">
        <f>SUM(C11:C32)</f>
        <v>0</v>
      </c>
      <c r="D33" s="641">
        <f>SUM(D11:D32)</f>
        <v>9589</v>
      </c>
      <c r="E33" s="641">
        <f t="shared" ref="E33:J33" si="1">SUM(E11:E32)</f>
        <v>14397</v>
      </c>
      <c r="F33" s="641">
        <f t="shared" si="1"/>
        <v>0</v>
      </c>
      <c r="G33" s="641">
        <f t="shared" si="1"/>
        <v>1979</v>
      </c>
      <c r="H33" s="641">
        <f t="shared" si="1"/>
        <v>0</v>
      </c>
      <c r="I33" s="641">
        <f t="shared" si="1"/>
        <v>0</v>
      </c>
      <c r="J33" s="641">
        <f t="shared" si="1"/>
        <v>25965</v>
      </c>
      <c r="L33" s="86"/>
      <c r="M33" s="86"/>
    </row>
    <row r="34" spans="1:13" x14ac:dyDescent="0.2">
      <c r="A34" s="9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</row>
    <row r="35" spans="1:13" x14ac:dyDescent="0.2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</row>
    <row r="36" spans="1:13" x14ac:dyDescent="0.2">
      <c r="A36" s="86" t="s">
        <v>118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spans="1:13" x14ac:dyDescent="0.2">
      <c r="A37" s="86" t="s">
        <v>195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</row>
    <row r="38" spans="1:13" x14ac:dyDescent="0.2">
      <c r="A38" t="s">
        <v>119</v>
      </c>
    </row>
    <row r="39" spans="1:13" x14ac:dyDescent="0.2">
      <c r="A39" s="1170" t="s">
        <v>120</v>
      </c>
      <c r="B39" s="1170"/>
      <c r="C39" s="1170"/>
      <c r="D39" s="1170"/>
      <c r="E39" s="1170"/>
      <c r="F39" s="1170"/>
      <c r="G39" s="1170"/>
      <c r="H39" s="1170"/>
      <c r="I39" s="1170"/>
      <c r="J39" s="1170"/>
      <c r="K39" s="1170"/>
      <c r="L39" s="1170"/>
      <c r="M39" s="1170"/>
    </row>
    <row r="40" spans="1:13" x14ac:dyDescent="0.2">
      <c r="A40" s="1177" t="s">
        <v>121</v>
      </c>
      <c r="B40" s="1177"/>
      <c r="C40" s="1177"/>
      <c r="D40" s="1177"/>
      <c r="E40" s="86"/>
      <c r="F40" s="86"/>
      <c r="G40" s="86"/>
      <c r="H40" s="86"/>
      <c r="I40" s="86"/>
      <c r="J40" s="86"/>
      <c r="K40" s="86"/>
      <c r="L40" s="86"/>
      <c r="M40" s="86"/>
    </row>
    <row r="41" spans="1:13" x14ac:dyDescent="0.2">
      <c r="A41" s="139" t="s">
        <v>165</v>
      </c>
      <c r="B41" s="139"/>
      <c r="C41" s="139"/>
      <c r="D41" s="139"/>
      <c r="E41" s="86"/>
      <c r="F41" s="86"/>
      <c r="G41" s="86"/>
      <c r="H41" s="86"/>
      <c r="I41" s="86"/>
      <c r="J41" s="86"/>
      <c r="K41" s="86"/>
      <c r="L41" s="86"/>
      <c r="M41" s="86"/>
    </row>
    <row r="42" spans="1:13" x14ac:dyDescent="0.2">
      <c r="A42" s="139"/>
      <c r="B42" s="139"/>
      <c r="C42" s="139"/>
      <c r="D42" s="139"/>
      <c r="E42" s="86"/>
      <c r="F42" s="86"/>
      <c r="G42" s="86"/>
      <c r="H42" s="86"/>
      <c r="I42" s="86"/>
      <c r="J42" s="86"/>
      <c r="K42" s="86"/>
      <c r="L42" s="86"/>
      <c r="M42" s="86"/>
    </row>
    <row r="43" spans="1:13" ht="15.75" x14ac:dyDescent="0.25">
      <c r="A43" s="98"/>
      <c r="B43" s="98"/>
      <c r="C43" s="98"/>
      <c r="D43" s="98"/>
      <c r="E43" s="98"/>
      <c r="F43" s="98"/>
      <c r="G43" s="953" t="s">
        <v>1034</v>
      </c>
      <c r="H43" s="953"/>
      <c r="I43" s="953"/>
      <c r="J43" s="953"/>
      <c r="K43" s="953"/>
      <c r="L43" s="86"/>
      <c r="M43" s="86"/>
    </row>
    <row r="44" spans="1:13" ht="15.75" x14ac:dyDescent="0.2">
      <c r="A44" s="140"/>
      <c r="B44" s="140"/>
      <c r="C44" s="140"/>
      <c r="D44" s="140"/>
      <c r="E44" s="140"/>
      <c r="F44" s="140"/>
      <c r="G44" s="953"/>
      <c r="H44" s="953"/>
      <c r="I44" s="953"/>
      <c r="J44" s="953"/>
      <c r="K44" s="953"/>
      <c r="L44" s="86"/>
      <c r="M44" s="86"/>
    </row>
    <row r="45" spans="1:13" ht="15.75" customHeight="1" x14ac:dyDescent="0.2">
      <c r="A45" s="140"/>
      <c r="B45" s="140"/>
      <c r="C45" s="140"/>
      <c r="D45" s="140"/>
      <c r="E45" s="140"/>
      <c r="F45" s="140"/>
      <c r="G45" s="953"/>
      <c r="H45" s="953"/>
      <c r="I45" s="953"/>
      <c r="J45" s="953"/>
      <c r="K45" s="953"/>
      <c r="L45" s="86"/>
      <c r="M45" s="86"/>
    </row>
    <row r="46" spans="1:13" x14ac:dyDescent="0.2">
      <c r="A46" s="86"/>
      <c r="B46" s="86"/>
      <c r="C46" s="86"/>
      <c r="D46" s="86"/>
      <c r="E46" s="86"/>
      <c r="F46" s="86"/>
      <c r="G46" s="33"/>
      <c r="H46" s="33"/>
      <c r="I46" s="33"/>
      <c r="J46" s="33"/>
      <c r="K46" s="33"/>
      <c r="L46" s="33"/>
      <c r="M46" s="86"/>
    </row>
    <row r="47" spans="1:13" x14ac:dyDescent="0.2">
      <c r="A47" s="717"/>
      <c r="B47" s="717"/>
      <c r="C47" s="717"/>
      <c r="D47" s="717"/>
      <c r="E47" s="717"/>
      <c r="F47" s="717"/>
      <c r="G47" s="717"/>
      <c r="H47" s="717"/>
      <c r="I47" s="717"/>
      <c r="J47" s="717"/>
      <c r="K47" s="86"/>
      <c r="L47" s="86"/>
      <c r="M47" s="86"/>
    </row>
  </sheetData>
  <mergeCells count="14">
    <mergeCell ref="A40:D40"/>
    <mergeCell ref="G43:K45"/>
    <mergeCell ref="D1:E1"/>
    <mergeCell ref="G1:J1"/>
    <mergeCell ref="A2:J2"/>
    <mergeCell ref="A4:J4"/>
    <mergeCell ref="A5:B5"/>
    <mergeCell ref="K39:M39"/>
    <mergeCell ref="A8:A9"/>
    <mergeCell ref="B8:B9"/>
    <mergeCell ref="C8:J8"/>
    <mergeCell ref="C3:I3"/>
    <mergeCell ref="A39:D39"/>
    <mergeCell ref="E39:J3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4"/>
  <sheetViews>
    <sheetView topLeftCell="A4" zoomScale="80" zoomScaleNormal="80" zoomScaleSheetLayoutView="76" zoomScalePageLayoutView="62" workbookViewId="0">
      <selection activeCell="F46" sqref="F46"/>
    </sheetView>
  </sheetViews>
  <sheetFormatPr defaultRowHeight="12.75" x14ac:dyDescent="0.2"/>
  <cols>
    <col min="1" max="1" width="6.140625" customWidth="1"/>
    <col min="2" max="11" width="17" customWidth="1"/>
    <col min="12" max="12" width="18.85546875" customWidth="1"/>
    <col min="13" max="13" width="18.7109375" customWidth="1"/>
    <col min="14" max="14" width="12.28515625" customWidth="1"/>
    <col min="15" max="15" width="12.7109375" customWidth="1"/>
    <col min="16" max="16" width="16.140625" customWidth="1"/>
  </cols>
  <sheetData>
    <row r="1" spans="1:26" ht="15" x14ac:dyDescent="0.2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1112" t="s">
        <v>547</v>
      </c>
      <c r="M1" s="1112"/>
      <c r="N1" s="100"/>
      <c r="O1" s="86"/>
      <c r="P1" s="86"/>
    </row>
    <row r="2" spans="1:26" ht="15.75" x14ac:dyDescent="0.25">
      <c r="A2" s="1169" t="s">
        <v>0</v>
      </c>
      <c r="B2" s="1169"/>
      <c r="C2" s="1169"/>
      <c r="D2" s="1169"/>
      <c r="E2" s="1169"/>
      <c r="F2" s="1169"/>
      <c r="G2" s="1169"/>
      <c r="H2" s="1169"/>
      <c r="I2" s="1169"/>
      <c r="J2" s="1169"/>
      <c r="K2" s="1169"/>
      <c r="L2" s="1169"/>
      <c r="M2" s="1169"/>
      <c r="N2" s="86"/>
      <c r="O2" s="86"/>
      <c r="P2" s="86"/>
    </row>
    <row r="3" spans="1:26" ht="20.25" x14ac:dyDescent="0.3">
      <c r="A3" s="1003" t="s">
        <v>747</v>
      </c>
      <c r="B3" s="1003"/>
      <c r="C3" s="1003"/>
      <c r="D3" s="1003"/>
      <c r="E3" s="1003"/>
      <c r="F3" s="1003"/>
      <c r="G3" s="1003"/>
      <c r="H3" s="1003"/>
      <c r="I3" s="1003"/>
      <c r="J3" s="1003"/>
      <c r="K3" s="1003"/>
      <c r="L3" s="1003"/>
      <c r="M3" s="1003"/>
      <c r="N3" s="86"/>
      <c r="O3" s="86"/>
      <c r="P3" s="86"/>
    </row>
    <row r="4" spans="1:26" x14ac:dyDescent="0.2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26" ht="15.75" x14ac:dyDescent="0.25">
      <c r="A5" s="1004" t="s">
        <v>546</v>
      </c>
      <c r="B5" s="1004"/>
      <c r="C5" s="1004"/>
      <c r="D5" s="1004"/>
      <c r="E5" s="1004"/>
      <c r="F5" s="1004"/>
      <c r="G5" s="1004"/>
      <c r="H5" s="1004"/>
      <c r="I5" s="1004"/>
      <c r="J5" s="1004"/>
      <c r="K5" s="1004"/>
      <c r="L5" s="1004"/>
      <c r="M5" s="1004"/>
      <c r="N5" s="86"/>
      <c r="O5" s="86"/>
      <c r="P5" s="86"/>
    </row>
    <row r="6" spans="1:26" x14ac:dyDescent="0.2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</row>
    <row r="7" spans="1:26" x14ac:dyDescent="0.2">
      <c r="A7" s="944" t="s">
        <v>159</v>
      </c>
      <c r="B7" s="944"/>
      <c r="C7" s="30"/>
      <c r="D7" s="30"/>
      <c r="E7" s="30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</row>
    <row r="8" spans="1:26" ht="18" x14ac:dyDescent="0.25">
      <c r="A8" s="89"/>
      <c r="B8" s="89"/>
      <c r="C8" s="89"/>
      <c r="D8" s="89"/>
      <c r="E8" s="89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</row>
    <row r="9" spans="1:26" ht="19.899999999999999" customHeight="1" x14ac:dyDescent="0.2">
      <c r="A9" s="1167" t="s">
        <v>2</v>
      </c>
      <c r="B9" s="1167" t="s">
        <v>3</v>
      </c>
      <c r="C9" s="1185" t="s">
        <v>116</v>
      </c>
      <c r="D9" s="1185"/>
      <c r="E9" s="1186"/>
      <c r="F9" s="1184" t="s">
        <v>117</v>
      </c>
      <c r="G9" s="1185"/>
      <c r="H9" s="1185"/>
      <c r="I9" s="1186"/>
      <c r="J9" s="1184" t="s">
        <v>193</v>
      </c>
      <c r="K9" s="1185"/>
      <c r="L9" s="1185"/>
      <c r="M9" s="1186"/>
      <c r="Y9" s="9"/>
      <c r="Z9" s="13"/>
    </row>
    <row r="10" spans="1:26" ht="45.75" customHeight="1" x14ac:dyDescent="0.2">
      <c r="A10" s="1167"/>
      <c r="B10" s="1167"/>
      <c r="C10" s="142" t="s">
        <v>387</v>
      </c>
      <c r="D10" s="4" t="s">
        <v>384</v>
      </c>
      <c r="E10" s="142" t="s">
        <v>196</v>
      </c>
      <c r="F10" s="4" t="s">
        <v>382</v>
      </c>
      <c r="G10" s="142" t="s">
        <v>383</v>
      </c>
      <c r="H10" s="4" t="s">
        <v>384</v>
      </c>
      <c r="I10" s="142" t="s">
        <v>196</v>
      </c>
      <c r="J10" s="4" t="s">
        <v>386</v>
      </c>
      <c r="K10" s="142" t="s">
        <v>383</v>
      </c>
      <c r="L10" s="4" t="s">
        <v>384</v>
      </c>
      <c r="M10" s="5" t="s">
        <v>196</v>
      </c>
    </row>
    <row r="11" spans="1:26" s="15" customFormat="1" x14ac:dyDescent="0.2">
      <c r="A11" s="332">
        <v>1</v>
      </c>
      <c r="B11" s="332">
        <v>2</v>
      </c>
      <c r="C11" s="332">
        <v>3</v>
      </c>
      <c r="D11" s="332">
        <v>4</v>
      </c>
      <c r="E11" s="332">
        <v>5</v>
      </c>
      <c r="F11" s="332">
        <v>6</v>
      </c>
      <c r="G11" s="332">
        <v>7</v>
      </c>
      <c r="H11" s="332">
        <v>8</v>
      </c>
      <c r="I11" s="332">
        <v>9</v>
      </c>
      <c r="J11" s="332">
        <v>10</v>
      </c>
      <c r="K11" s="332">
        <v>11</v>
      </c>
      <c r="L11" s="332">
        <v>12</v>
      </c>
      <c r="M11" s="332">
        <v>13</v>
      </c>
    </row>
    <row r="12" spans="1:26" ht="14.25" x14ac:dyDescent="0.2">
      <c r="A12" s="93">
        <v>1</v>
      </c>
      <c r="B12" s="430" t="s">
        <v>903</v>
      </c>
      <c r="C12" s="641">
        <v>775</v>
      </c>
      <c r="D12" s="641">
        <v>775</v>
      </c>
      <c r="E12" s="630">
        <v>50798</v>
      </c>
      <c r="F12" s="630">
        <v>0</v>
      </c>
      <c r="G12" s="630">
        <v>0</v>
      </c>
      <c r="H12" s="630">
        <v>0</v>
      </c>
      <c r="I12" s="630">
        <v>0</v>
      </c>
      <c r="J12" s="630">
        <v>0</v>
      </c>
      <c r="K12" s="630">
        <v>0</v>
      </c>
      <c r="L12" s="630">
        <v>0</v>
      </c>
      <c r="M12" s="630">
        <v>0</v>
      </c>
    </row>
    <row r="13" spans="1:26" ht="14.25" x14ac:dyDescent="0.2">
      <c r="A13" s="93">
        <v>2</v>
      </c>
      <c r="B13" s="430" t="s">
        <v>904</v>
      </c>
      <c r="C13" s="622">
        <v>647</v>
      </c>
      <c r="D13" s="622">
        <v>647</v>
      </c>
      <c r="E13" s="631">
        <v>56417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631">
        <v>0</v>
      </c>
    </row>
    <row r="14" spans="1:26" ht="14.25" x14ac:dyDescent="0.2">
      <c r="A14" s="93">
        <v>3</v>
      </c>
      <c r="B14" s="430" t="s">
        <v>905</v>
      </c>
      <c r="C14" s="863">
        <v>356</v>
      </c>
      <c r="D14" s="863">
        <v>356</v>
      </c>
      <c r="E14" s="632">
        <v>20813</v>
      </c>
      <c r="F14" s="632">
        <v>0</v>
      </c>
      <c r="G14" s="632">
        <v>0</v>
      </c>
      <c r="H14" s="632">
        <v>0</v>
      </c>
      <c r="I14" s="632">
        <v>0</v>
      </c>
      <c r="J14" s="632">
        <v>0</v>
      </c>
      <c r="K14" s="632">
        <v>0</v>
      </c>
      <c r="L14" s="632">
        <v>0</v>
      </c>
      <c r="M14" s="631">
        <v>0</v>
      </c>
    </row>
    <row r="15" spans="1:26" ht="45" customHeight="1" x14ac:dyDescent="0.2">
      <c r="A15" s="93">
        <v>4</v>
      </c>
      <c r="B15" s="430" t="s">
        <v>906</v>
      </c>
      <c r="C15" s="641">
        <v>0</v>
      </c>
      <c r="D15" s="641">
        <v>0</v>
      </c>
      <c r="E15" s="633">
        <v>0</v>
      </c>
      <c r="F15" s="633" t="s">
        <v>1013</v>
      </c>
      <c r="G15" s="655">
        <v>1</v>
      </c>
      <c r="H15" s="655">
        <v>410</v>
      </c>
      <c r="I15" s="633">
        <v>72458</v>
      </c>
      <c r="J15" s="655">
        <v>0</v>
      </c>
      <c r="K15" s="655">
        <v>0</v>
      </c>
      <c r="L15" s="655"/>
      <c r="M15" s="655"/>
    </row>
    <row r="16" spans="1:26" ht="14.25" x14ac:dyDescent="0.2">
      <c r="A16" s="93">
        <v>5</v>
      </c>
      <c r="B16" s="430" t="s">
        <v>907</v>
      </c>
      <c r="C16" s="641">
        <v>618</v>
      </c>
      <c r="D16" s="641">
        <v>618</v>
      </c>
      <c r="E16" s="631">
        <v>70825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631">
        <v>0</v>
      </c>
    </row>
    <row r="17" spans="1:13" ht="52.5" customHeight="1" x14ac:dyDescent="0.2">
      <c r="A17" s="93">
        <v>6</v>
      </c>
      <c r="B17" s="430" t="s">
        <v>908</v>
      </c>
      <c r="C17" s="641">
        <v>0</v>
      </c>
      <c r="D17" s="641">
        <v>0</v>
      </c>
      <c r="E17" s="620">
        <v>0</v>
      </c>
      <c r="F17" s="656" t="s">
        <v>1016</v>
      </c>
      <c r="G17" s="620">
        <v>1</v>
      </c>
      <c r="H17" s="620">
        <v>598</v>
      </c>
      <c r="I17" s="620">
        <v>85272</v>
      </c>
      <c r="J17" s="620"/>
      <c r="K17" s="620"/>
      <c r="L17" s="620"/>
      <c r="M17" s="620"/>
    </row>
    <row r="18" spans="1:13" ht="14.25" x14ac:dyDescent="0.2">
      <c r="A18" s="93">
        <v>7</v>
      </c>
      <c r="B18" s="430" t="s">
        <v>909</v>
      </c>
      <c r="C18" s="524">
        <v>868</v>
      </c>
      <c r="D18" s="524">
        <v>868</v>
      </c>
      <c r="E18" s="631">
        <v>88188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631">
        <v>0</v>
      </c>
    </row>
    <row r="19" spans="1:13" ht="14.25" x14ac:dyDescent="0.2">
      <c r="A19" s="93">
        <v>8</v>
      </c>
      <c r="B19" s="431" t="s">
        <v>910</v>
      </c>
      <c r="C19" s="641">
        <v>261</v>
      </c>
      <c r="D19" s="641">
        <v>261</v>
      </c>
      <c r="E19" s="631">
        <v>31177</v>
      </c>
      <c r="F19" s="631"/>
      <c r="G19" s="631"/>
      <c r="H19" s="631"/>
      <c r="I19" s="631"/>
      <c r="J19" s="631"/>
      <c r="K19" s="631"/>
      <c r="L19" s="631"/>
      <c r="M19" s="631"/>
    </row>
    <row r="20" spans="1:13" ht="14.25" x14ac:dyDescent="0.2">
      <c r="A20" s="93">
        <v>9</v>
      </c>
      <c r="B20" s="432" t="s">
        <v>911</v>
      </c>
      <c r="C20" s="641">
        <v>188</v>
      </c>
      <c r="D20" s="641">
        <v>188</v>
      </c>
      <c r="E20" s="630">
        <v>74514</v>
      </c>
      <c r="F20" s="630">
        <v>0</v>
      </c>
      <c r="G20" s="630">
        <v>0</v>
      </c>
      <c r="H20" s="630">
        <v>0</v>
      </c>
      <c r="I20" s="630">
        <v>0</v>
      </c>
      <c r="J20" s="630">
        <v>0</v>
      </c>
      <c r="K20" s="630">
        <v>0</v>
      </c>
      <c r="L20" s="630">
        <v>0</v>
      </c>
      <c r="M20" s="630">
        <v>0</v>
      </c>
    </row>
    <row r="21" spans="1:13" ht="14.25" x14ac:dyDescent="0.2">
      <c r="A21" s="93">
        <v>10</v>
      </c>
      <c r="B21" s="433" t="s">
        <v>912</v>
      </c>
      <c r="C21" s="866">
        <v>183</v>
      </c>
      <c r="D21" s="866">
        <v>183</v>
      </c>
      <c r="E21" s="631">
        <v>73290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631">
        <v>0</v>
      </c>
    </row>
    <row r="22" spans="1:13" ht="14.25" x14ac:dyDescent="0.2">
      <c r="A22" s="93">
        <v>11</v>
      </c>
      <c r="B22" s="433" t="s">
        <v>913</v>
      </c>
      <c r="C22" s="641">
        <v>350</v>
      </c>
      <c r="D22" s="641">
        <v>350</v>
      </c>
      <c r="E22" s="631">
        <v>85056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631">
        <v>0</v>
      </c>
    </row>
    <row r="23" spans="1:13" ht="42.75" x14ac:dyDescent="0.2">
      <c r="A23" s="93">
        <v>12</v>
      </c>
      <c r="B23" s="433" t="s">
        <v>914</v>
      </c>
      <c r="C23" s="641">
        <v>247</v>
      </c>
      <c r="D23" s="641">
        <v>247</v>
      </c>
      <c r="E23" s="627">
        <v>17706</v>
      </c>
      <c r="F23" s="627" t="s">
        <v>982</v>
      </c>
      <c r="G23" s="627">
        <v>1</v>
      </c>
      <c r="H23" s="627">
        <v>544</v>
      </c>
      <c r="I23" s="627">
        <v>37626</v>
      </c>
      <c r="J23" s="634">
        <v>0</v>
      </c>
      <c r="K23" s="634">
        <v>0</v>
      </c>
      <c r="L23" s="634">
        <v>0</v>
      </c>
      <c r="M23" s="634">
        <v>0</v>
      </c>
    </row>
    <row r="24" spans="1:13" ht="14.25" x14ac:dyDescent="0.2">
      <c r="A24" s="93">
        <v>13</v>
      </c>
      <c r="B24" s="433" t="s">
        <v>915</v>
      </c>
      <c r="C24" s="641">
        <v>65</v>
      </c>
      <c r="D24" s="641">
        <v>65</v>
      </c>
      <c r="E24" s="641">
        <v>36769</v>
      </c>
      <c r="F24" s="641">
        <v>0</v>
      </c>
      <c r="G24" s="641">
        <v>0</v>
      </c>
      <c r="H24" s="641">
        <v>0</v>
      </c>
      <c r="I24" s="641">
        <v>0</v>
      </c>
      <c r="J24" s="641">
        <v>0</v>
      </c>
      <c r="K24" s="641">
        <v>0</v>
      </c>
      <c r="L24" s="641">
        <v>0</v>
      </c>
      <c r="M24" s="641">
        <v>0</v>
      </c>
    </row>
    <row r="25" spans="1:13" ht="15" x14ac:dyDescent="0.2">
      <c r="A25" s="93">
        <v>14</v>
      </c>
      <c r="B25" s="434" t="s">
        <v>916</v>
      </c>
      <c r="C25" s="641">
        <v>644</v>
      </c>
      <c r="D25" s="641">
        <v>644</v>
      </c>
      <c r="E25" s="635">
        <v>153415</v>
      </c>
      <c r="F25" s="635">
        <v>0</v>
      </c>
      <c r="G25" s="635">
        <v>0</v>
      </c>
      <c r="H25" s="635">
        <v>0</v>
      </c>
      <c r="I25" s="635">
        <v>0</v>
      </c>
      <c r="J25" s="635">
        <v>0</v>
      </c>
      <c r="K25" s="635">
        <v>0</v>
      </c>
      <c r="L25" s="635">
        <v>0</v>
      </c>
      <c r="M25" s="635">
        <v>0</v>
      </c>
    </row>
    <row r="26" spans="1:13" ht="15" x14ac:dyDescent="0.2">
      <c r="A26" s="93">
        <v>15</v>
      </c>
      <c r="B26" s="434" t="s">
        <v>917</v>
      </c>
      <c r="C26" s="621">
        <v>0</v>
      </c>
      <c r="D26" s="621">
        <v>185</v>
      </c>
      <c r="E26" s="631">
        <v>23888</v>
      </c>
      <c r="F26" s="631" t="s">
        <v>1009</v>
      </c>
      <c r="G26" s="631">
        <v>1</v>
      </c>
      <c r="H26" s="631">
        <v>427</v>
      </c>
      <c r="I26" s="631">
        <v>55738</v>
      </c>
      <c r="J26" s="631">
        <v>0</v>
      </c>
      <c r="K26" s="631">
        <v>0</v>
      </c>
      <c r="L26" s="631">
        <v>0</v>
      </c>
      <c r="M26" s="631">
        <v>0</v>
      </c>
    </row>
    <row r="27" spans="1:13" ht="15" x14ac:dyDescent="0.2">
      <c r="A27" s="93">
        <v>16</v>
      </c>
      <c r="B27" s="434" t="s">
        <v>918</v>
      </c>
      <c r="C27" s="641">
        <v>418</v>
      </c>
      <c r="D27" s="641">
        <v>418</v>
      </c>
      <c r="E27" s="636">
        <v>42690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0</v>
      </c>
      <c r="M27" s="636">
        <v>0</v>
      </c>
    </row>
    <row r="28" spans="1:13" ht="15" x14ac:dyDescent="0.2">
      <c r="A28" s="93">
        <v>17</v>
      </c>
      <c r="B28" s="434" t="s">
        <v>919</v>
      </c>
      <c r="C28" s="624">
        <v>422</v>
      </c>
      <c r="D28" s="624">
        <v>422</v>
      </c>
      <c r="E28" s="631">
        <v>65195</v>
      </c>
      <c r="F28" s="631">
        <v>0</v>
      </c>
      <c r="G28" s="631">
        <v>0</v>
      </c>
      <c r="H28" s="631">
        <v>0</v>
      </c>
      <c r="I28" s="631">
        <v>0</v>
      </c>
      <c r="J28" s="631">
        <v>0</v>
      </c>
      <c r="K28" s="631">
        <v>0</v>
      </c>
      <c r="L28" s="631">
        <v>0</v>
      </c>
      <c r="M28" s="631">
        <v>0</v>
      </c>
    </row>
    <row r="29" spans="1:13" ht="15" x14ac:dyDescent="0.2">
      <c r="A29" s="93">
        <v>18</v>
      </c>
      <c r="B29" s="434" t="s">
        <v>920</v>
      </c>
      <c r="C29" s="625">
        <v>628</v>
      </c>
      <c r="D29" s="625">
        <v>628</v>
      </c>
      <c r="E29" s="631">
        <v>37709</v>
      </c>
      <c r="F29" s="631">
        <v>0</v>
      </c>
      <c r="G29" s="631">
        <v>0</v>
      </c>
      <c r="H29" s="631">
        <v>0</v>
      </c>
      <c r="I29" s="631">
        <v>0</v>
      </c>
      <c r="J29" s="631">
        <v>0</v>
      </c>
      <c r="K29" s="631">
        <v>0</v>
      </c>
      <c r="L29" s="631">
        <v>0</v>
      </c>
      <c r="M29" s="631">
        <v>0</v>
      </c>
    </row>
    <row r="30" spans="1:13" ht="15" x14ac:dyDescent="0.2">
      <c r="A30" s="93">
        <v>19</v>
      </c>
      <c r="B30" s="434" t="s">
        <v>921</v>
      </c>
      <c r="C30" s="641">
        <v>410</v>
      </c>
      <c r="D30" s="641">
        <v>410</v>
      </c>
      <c r="E30" s="631">
        <v>36818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631">
        <v>0</v>
      </c>
    </row>
    <row r="31" spans="1:13" ht="15" x14ac:dyDescent="0.2">
      <c r="A31" s="93">
        <v>20</v>
      </c>
      <c r="B31" s="434" t="s">
        <v>922</v>
      </c>
      <c r="C31" s="641">
        <v>656</v>
      </c>
      <c r="D31" s="641">
        <v>656</v>
      </c>
      <c r="E31" s="631">
        <v>97325</v>
      </c>
      <c r="F31" s="631">
        <v>0</v>
      </c>
      <c r="G31" s="631">
        <v>0</v>
      </c>
      <c r="H31" s="631">
        <v>0</v>
      </c>
      <c r="I31" s="631">
        <v>0</v>
      </c>
      <c r="J31" s="631">
        <v>0</v>
      </c>
      <c r="K31" s="631">
        <v>0</v>
      </c>
      <c r="L31" s="631">
        <v>0</v>
      </c>
      <c r="M31" s="631">
        <v>0</v>
      </c>
    </row>
    <row r="32" spans="1:13" ht="15" x14ac:dyDescent="0.2">
      <c r="A32" s="93">
        <v>21</v>
      </c>
      <c r="B32" s="434" t="s">
        <v>923</v>
      </c>
      <c r="C32" s="641">
        <v>717</v>
      </c>
      <c r="D32" s="641">
        <v>717</v>
      </c>
      <c r="E32" s="631">
        <v>68975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0</v>
      </c>
      <c r="M32" s="631">
        <v>0</v>
      </c>
    </row>
    <row r="33" spans="1:16" ht="15" x14ac:dyDescent="0.2">
      <c r="A33" s="93">
        <v>22</v>
      </c>
      <c r="B33" s="434" t="s">
        <v>924</v>
      </c>
      <c r="C33" s="519">
        <v>951</v>
      </c>
      <c r="D33" s="519">
        <v>951</v>
      </c>
      <c r="E33" s="631">
        <v>65362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631">
        <v>0</v>
      </c>
    </row>
    <row r="34" spans="1:16" x14ac:dyDescent="0.2">
      <c r="A34" s="90" t="s">
        <v>18</v>
      </c>
      <c r="B34" s="90"/>
      <c r="C34" s="641">
        <f>SUM(C12:C33)</f>
        <v>9404</v>
      </c>
      <c r="D34" s="641">
        <f t="shared" ref="D34:M34" si="0">SUM(D12:D33)</f>
        <v>9589</v>
      </c>
      <c r="E34" s="641">
        <f t="shared" si="0"/>
        <v>1196930</v>
      </c>
      <c r="F34" s="641">
        <f t="shared" si="0"/>
        <v>0</v>
      </c>
      <c r="G34" s="641">
        <f t="shared" si="0"/>
        <v>4</v>
      </c>
      <c r="H34" s="641">
        <f t="shared" si="0"/>
        <v>1979</v>
      </c>
      <c r="I34" s="641">
        <f t="shared" si="0"/>
        <v>251094</v>
      </c>
      <c r="J34" s="641">
        <f t="shared" si="0"/>
        <v>0</v>
      </c>
      <c r="K34" s="641">
        <f t="shared" si="0"/>
        <v>0</v>
      </c>
      <c r="L34" s="641">
        <f t="shared" si="0"/>
        <v>0</v>
      </c>
      <c r="M34" s="641">
        <f t="shared" si="0"/>
        <v>0</v>
      </c>
    </row>
    <row r="35" spans="1:16" x14ac:dyDescent="0.2">
      <c r="A35" s="95"/>
      <c r="B35" s="95"/>
      <c r="C35" s="95"/>
      <c r="D35" s="95"/>
      <c r="E35" s="95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16" x14ac:dyDescent="0.2">
      <c r="A36" s="86"/>
      <c r="B36" s="86"/>
      <c r="C36" s="86"/>
      <c r="D36" s="86">
        <f>D34+H34</f>
        <v>11568</v>
      </c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x14ac:dyDescent="0.2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16" x14ac:dyDescent="0.2">
      <c r="I38" s="718"/>
      <c r="J38" s="953" t="s">
        <v>1034</v>
      </c>
      <c r="K38" s="953"/>
      <c r="L38" s="953"/>
      <c r="M38" s="953"/>
      <c r="N38" s="953"/>
      <c r="O38" s="718"/>
      <c r="P38" s="718"/>
    </row>
    <row r="39" spans="1:16" x14ac:dyDescent="0.2">
      <c r="A39" s="718"/>
      <c r="B39" s="718"/>
      <c r="C39" s="718"/>
      <c r="D39" s="718"/>
      <c r="E39" s="718"/>
      <c r="F39" s="718"/>
      <c r="G39" s="718"/>
      <c r="H39" s="718"/>
      <c r="I39" s="718"/>
      <c r="J39" s="953"/>
      <c r="K39" s="953"/>
      <c r="L39" s="953"/>
      <c r="M39" s="953"/>
      <c r="N39" s="953"/>
      <c r="O39" s="718"/>
      <c r="P39" s="718"/>
    </row>
    <row r="40" spans="1:16" ht="27.75" customHeight="1" x14ac:dyDescent="0.2">
      <c r="A40" s="86"/>
      <c r="B40" s="86"/>
      <c r="C40" s="86"/>
      <c r="D40" s="86"/>
      <c r="E40" s="86"/>
      <c r="F40" s="86"/>
      <c r="G40" s="86"/>
      <c r="H40" s="86"/>
      <c r="I40" s="718"/>
      <c r="J40" s="953"/>
      <c r="K40" s="953"/>
      <c r="L40" s="953"/>
      <c r="M40" s="953"/>
      <c r="N40" s="953"/>
      <c r="O40" s="718"/>
      <c r="P40" s="718"/>
    </row>
    <row r="41" spans="1:16" ht="15.75" x14ac:dyDescent="0.25">
      <c r="A41" s="98"/>
      <c r="B41" s="98"/>
      <c r="C41" s="98"/>
      <c r="D41" s="98"/>
      <c r="E41" s="98"/>
      <c r="F41" s="98"/>
      <c r="G41" s="98"/>
      <c r="H41" s="98"/>
      <c r="I41" s="718"/>
      <c r="J41" s="718"/>
      <c r="K41" s="718"/>
      <c r="L41" s="718"/>
      <c r="M41" s="718"/>
      <c r="N41" s="718"/>
      <c r="O41" s="718"/>
      <c r="P41" s="718"/>
    </row>
    <row r="42" spans="1:16" ht="15.75" x14ac:dyDescent="0.2">
      <c r="A42" s="140"/>
      <c r="B42" s="140"/>
      <c r="C42" s="140"/>
      <c r="D42" s="140"/>
      <c r="E42" s="140"/>
      <c r="F42" s="140"/>
      <c r="G42" s="140"/>
      <c r="H42" s="140"/>
      <c r="I42" s="718"/>
      <c r="J42" s="718"/>
      <c r="K42" s="718"/>
      <c r="L42" s="718"/>
      <c r="M42" s="718"/>
      <c r="N42" s="718"/>
      <c r="O42" s="718"/>
      <c r="P42" s="718"/>
    </row>
    <row r="43" spans="1:16" ht="15.6" customHeight="1" x14ac:dyDescent="0.2">
      <c r="A43" s="140"/>
      <c r="B43" s="140"/>
      <c r="C43" s="140"/>
      <c r="D43" s="140"/>
      <c r="E43" s="140"/>
      <c r="F43" s="140"/>
      <c r="G43" s="140"/>
      <c r="H43" s="140"/>
      <c r="I43" s="718"/>
      <c r="J43" s="718"/>
      <c r="K43" s="718"/>
      <c r="L43" s="718"/>
      <c r="M43" s="718"/>
      <c r="N43" s="718"/>
      <c r="O43" s="718"/>
      <c r="P43" s="718"/>
    </row>
    <row r="44" spans="1:16" x14ac:dyDescent="0.2">
      <c r="A44" s="86"/>
      <c r="B44" s="86"/>
      <c r="C44" s="86"/>
      <c r="D44" s="86"/>
      <c r="E44" s="86"/>
      <c r="F44" s="86"/>
      <c r="G44" s="86"/>
      <c r="I44" s="718"/>
      <c r="J44" s="718"/>
      <c r="K44" s="718"/>
      <c r="L44" s="718"/>
      <c r="M44" s="718"/>
      <c r="N44" s="718"/>
      <c r="O44" s="718"/>
      <c r="P44" s="718"/>
    </row>
  </sheetData>
  <mergeCells count="11">
    <mergeCell ref="A9:A10"/>
    <mergeCell ref="B9:B10"/>
    <mergeCell ref="F9:I9"/>
    <mergeCell ref="J9:M9"/>
    <mergeCell ref="J38:N40"/>
    <mergeCell ref="C9:E9"/>
    <mergeCell ref="L1:M1"/>
    <mergeCell ref="A2:M2"/>
    <mergeCell ref="A3:M3"/>
    <mergeCell ref="A5:M5"/>
    <mergeCell ref="A7:B7"/>
  </mergeCells>
  <printOptions horizontalCentered="1"/>
  <pageMargins left="0.70866141732283472" right="0.70866141732283472" top="0.23622047244094491" bottom="0" header="0.31496062992125984" footer="0.31496062992125984"/>
  <pageSetup paperSize="9" scale="62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opLeftCell="A7" zoomScaleSheetLayoutView="84" workbookViewId="0">
      <selection activeCell="J17" sqref="J17"/>
    </sheetView>
  </sheetViews>
  <sheetFormatPr defaultRowHeight="12.75" x14ac:dyDescent="0.2"/>
  <cols>
    <col min="1" max="1" width="5.85546875" customWidth="1"/>
    <col min="2" max="2" width="16.28515625" customWidth="1"/>
    <col min="6" max="6" width="13.42578125" customWidth="1"/>
    <col min="7" max="7" width="14.85546875" customWidth="1"/>
    <col min="8" max="8" width="12.42578125" customWidth="1"/>
    <col min="9" max="9" width="15.28515625" customWidth="1"/>
    <col min="10" max="10" width="14.28515625" customWidth="1"/>
    <col min="11" max="11" width="15.7109375" customWidth="1"/>
    <col min="12" max="12" width="9.140625" hidden="1" customWidth="1"/>
  </cols>
  <sheetData>
    <row r="1" spans="1:12" ht="18" x14ac:dyDescent="0.35">
      <c r="A1" s="1030" t="s">
        <v>0</v>
      </c>
      <c r="B1" s="1030"/>
      <c r="C1" s="1030"/>
      <c r="D1" s="1030"/>
      <c r="E1" s="1030"/>
      <c r="F1" s="1030"/>
      <c r="G1" s="1030"/>
      <c r="H1" s="1030"/>
      <c r="I1" s="1030"/>
      <c r="J1" s="1187" t="s">
        <v>526</v>
      </c>
      <c r="K1" s="1187"/>
    </row>
    <row r="2" spans="1:12" ht="21" x14ac:dyDescent="0.35">
      <c r="A2" s="1031" t="s">
        <v>747</v>
      </c>
      <c r="B2" s="1031"/>
      <c r="C2" s="1031"/>
      <c r="D2" s="1031"/>
      <c r="E2" s="1031"/>
      <c r="F2" s="1031"/>
      <c r="G2" s="1031"/>
      <c r="H2" s="1031"/>
      <c r="I2" s="1031"/>
      <c r="J2" s="1031"/>
      <c r="K2" s="1031"/>
    </row>
    <row r="3" spans="1:12" ht="15" x14ac:dyDescent="0.3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</row>
    <row r="4" spans="1:12" ht="27" customHeight="1" x14ac:dyDescent="0.3">
      <c r="A4" s="1188" t="s">
        <v>704</v>
      </c>
      <c r="B4" s="1188"/>
      <c r="C4" s="1188"/>
      <c r="D4" s="1188"/>
      <c r="E4" s="1188"/>
      <c r="F4" s="1188"/>
      <c r="G4" s="1188"/>
      <c r="H4" s="1188"/>
      <c r="I4" s="1188"/>
      <c r="J4" s="1188"/>
      <c r="K4" s="1188"/>
    </row>
    <row r="5" spans="1:12" ht="15" x14ac:dyDescent="0.3">
      <c r="A5" s="209" t="s">
        <v>252</v>
      </c>
      <c r="B5" s="209"/>
      <c r="C5" s="209"/>
      <c r="D5" s="209"/>
      <c r="E5" s="209"/>
      <c r="F5" s="209"/>
      <c r="G5" s="209"/>
      <c r="H5" s="209"/>
      <c r="I5" s="208"/>
      <c r="J5" s="1189" t="s">
        <v>1030</v>
      </c>
      <c r="K5" s="1189"/>
      <c r="L5" s="1189"/>
    </row>
    <row r="6" spans="1:12" ht="27.75" customHeight="1" x14ac:dyDescent="0.2">
      <c r="A6" s="1138" t="s">
        <v>2</v>
      </c>
      <c r="B6" s="1138" t="s">
        <v>3</v>
      </c>
      <c r="C6" s="1138" t="s">
        <v>296</v>
      </c>
      <c r="D6" s="1138" t="s">
        <v>297</v>
      </c>
      <c r="E6" s="1138"/>
      <c r="F6" s="1138"/>
      <c r="G6" s="1138"/>
      <c r="H6" s="1138"/>
      <c r="I6" s="1139" t="s">
        <v>298</v>
      </c>
      <c r="J6" s="1140"/>
      <c r="K6" s="1141"/>
    </row>
    <row r="7" spans="1:12" ht="90" customHeight="1" x14ac:dyDescent="0.2">
      <c r="A7" s="1138"/>
      <c r="B7" s="1138"/>
      <c r="C7" s="1138"/>
      <c r="D7" s="241" t="s">
        <v>299</v>
      </c>
      <c r="E7" s="241" t="s">
        <v>196</v>
      </c>
      <c r="F7" s="241" t="s">
        <v>449</v>
      </c>
      <c r="G7" s="241" t="s">
        <v>300</v>
      </c>
      <c r="H7" s="241" t="s">
        <v>422</v>
      </c>
      <c r="I7" s="241" t="s">
        <v>301</v>
      </c>
      <c r="J7" s="241" t="s">
        <v>302</v>
      </c>
      <c r="K7" s="241" t="s">
        <v>303</v>
      </c>
    </row>
    <row r="8" spans="1:12" ht="15" x14ac:dyDescent="0.2">
      <c r="A8" s="212" t="s">
        <v>259</v>
      </c>
      <c r="B8" s="212" t="s">
        <v>260</v>
      </c>
      <c r="C8" s="212" t="s">
        <v>261</v>
      </c>
      <c r="D8" s="212" t="s">
        <v>262</v>
      </c>
      <c r="E8" s="212" t="s">
        <v>263</v>
      </c>
      <c r="F8" s="212" t="s">
        <v>264</v>
      </c>
      <c r="G8" s="212" t="s">
        <v>265</v>
      </c>
      <c r="H8" s="212" t="s">
        <v>266</v>
      </c>
      <c r="I8" s="212" t="s">
        <v>285</v>
      </c>
      <c r="J8" s="212" t="s">
        <v>286</v>
      </c>
      <c r="K8" s="212" t="s">
        <v>287</v>
      </c>
    </row>
    <row r="9" spans="1:12" x14ac:dyDescent="0.2">
      <c r="A9" s="8">
        <v>1</v>
      </c>
      <c r="B9" s="430" t="s">
        <v>903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</row>
    <row r="10" spans="1:12" x14ac:dyDescent="0.2">
      <c r="A10" s="8">
        <v>2</v>
      </c>
      <c r="B10" s="430" t="s">
        <v>904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2" x14ac:dyDescent="0.2">
      <c r="A11" s="8">
        <v>3</v>
      </c>
      <c r="B11" s="430" t="s">
        <v>905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2" ht="15" x14ac:dyDescent="0.2">
      <c r="A12" s="8">
        <v>4</v>
      </c>
      <c r="B12" s="430" t="s">
        <v>906</v>
      </c>
      <c r="C12" s="501">
        <v>1</v>
      </c>
      <c r="D12" s="106">
        <v>410</v>
      </c>
      <c r="E12" s="633">
        <v>72458</v>
      </c>
      <c r="F12" s="501">
        <v>90</v>
      </c>
      <c r="G12" s="501">
        <v>767</v>
      </c>
      <c r="H12" s="501">
        <v>770</v>
      </c>
      <c r="I12" s="501">
        <v>0</v>
      </c>
      <c r="J12" s="498">
        <v>398.06</v>
      </c>
      <c r="K12" s="498">
        <v>371</v>
      </c>
      <c r="L12" s="9">
        <v>215.6</v>
      </c>
    </row>
    <row r="13" spans="1:12" ht="14.25" x14ac:dyDescent="0.2">
      <c r="A13" s="8">
        <v>5</v>
      </c>
      <c r="B13" s="430" t="s">
        <v>907</v>
      </c>
      <c r="C13" s="501">
        <v>0</v>
      </c>
      <c r="D13" s="501">
        <v>0</v>
      </c>
      <c r="E13" s="631">
        <v>0</v>
      </c>
      <c r="F13" s="501">
        <v>0</v>
      </c>
      <c r="G13" s="501">
        <v>0</v>
      </c>
      <c r="H13" s="501">
        <v>0</v>
      </c>
      <c r="I13" s="501">
        <v>0</v>
      </c>
      <c r="J13" s="8">
        <v>0</v>
      </c>
      <c r="K13" s="8">
        <v>0</v>
      </c>
    </row>
    <row r="14" spans="1:12" ht="15" x14ac:dyDescent="0.2">
      <c r="A14" s="8">
        <v>6</v>
      </c>
      <c r="B14" s="430" t="s">
        <v>908</v>
      </c>
      <c r="C14" s="501">
        <v>1</v>
      </c>
      <c r="D14" s="501">
        <v>598</v>
      </c>
      <c r="E14" s="620">
        <v>85272</v>
      </c>
      <c r="F14" s="501">
        <v>75</v>
      </c>
      <c r="G14" s="501">
        <v>953</v>
      </c>
      <c r="H14" s="501">
        <v>953</v>
      </c>
      <c r="I14" s="501">
        <v>0</v>
      </c>
      <c r="J14" s="646">
        <v>358.25</v>
      </c>
      <c r="K14" s="646">
        <v>333.55</v>
      </c>
    </row>
    <row r="15" spans="1:12" ht="14.25" x14ac:dyDescent="0.2">
      <c r="A15" s="8">
        <v>7</v>
      </c>
      <c r="B15" s="430" t="s">
        <v>909</v>
      </c>
      <c r="C15" s="501">
        <v>0</v>
      </c>
      <c r="D15" s="501">
        <v>0</v>
      </c>
      <c r="E15" s="631">
        <v>0</v>
      </c>
      <c r="F15" s="501">
        <v>0</v>
      </c>
      <c r="G15" s="501">
        <v>0</v>
      </c>
      <c r="H15" s="501">
        <v>0</v>
      </c>
      <c r="I15" s="501">
        <v>0</v>
      </c>
      <c r="J15" s="501">
        <v>0</v>
      </c>
      <c r="K15" s="501">
        <v>0</v>
      </c>
    </row>
    <row r="16" spans="1:12" ht="14.25" x14ac:dyDescent="0.2">
      <c r="A16" s="8">
        <v>8</v>
      </c>
      <c r="B16" s="431" t="s">
        <v>910</v>
      </c>
      <c r="C16" s="8">
        <v>0</v>
      </c>
      <c r="D16" s="8">
        <v>0</v>
      </c>
      <c r="E16" s="631"/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4.25" x14ac:dyDescent="0.2">
      <c r="A17" s="8">
        <v>9</v>
      </c>
      <c r="B17" s="432" t="s">
        <v>911</v>
      </c>
      <c r="C17" s="8">
        <v>0</v>
      </c>
      <c r="D17" s="8">
        <v>0</v>
      </c>
      <c r="E17" s="630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4.25" x14ac:dyDescent="0.2">
      <c r="A18" s="8">
        <v>10</v>
      </c>
      <c r="B18" s="433" t="s">
        <v>912</v>
      </c>
      <c r="C18" s="8">
        <v>0</v>
      </c>
      <c r="D18" s="8">
        <v>0</v>
      </c>
      <c r="E18" s="631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4.25" x14ac:dyDescent="0.2">
      <c r="A19" s="8">
        <v>11</v>
      </c>
      <c r="B19" s="433" t="s">
        <v>913</v>
      </c>
      <c r="C19" s="8">
        <v>0</v>
      </c>
      <c r="D19" s="8">
        <v>0</v>
      </c>
      <c r="E19" s="631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ht="14.25" x14ac:dyDescent="0.2">
      <c r="A20" s="8">
        <v>12</v>
      </c>
      <c r="B20" s="433" t="s">
        <v>914</v>
      </c>
      <c r="C20" s="8">
        <v>1</v>
      </c>
      <c r="D20" s="524">
        <v>544</v>
      </c>
      <c r="E20" s="627">
        <v>37626</v>
      </c>
      <c r="F20" s="524">
        <v>33</v>
      </c>
      <c r="G20" s="524">
        <v>600</v>
      </c>
      <c r="H20" s="523">
        <f>F20+G20</f>
        <v>633</v>
      </c>
      <c r="I20" s="524">
        <v>0</v>
      </c>
      <c r="J20" s="525">
        <v>147</v>
      </c>
      <c r="K20" s="525">
        <v>147</v>
      </c>
    </row>
    <row r="21" spans="1:11" ht="14.25" x14ac:dyDescent="0.2">
      <c r="A21" s="8">
        <v>13</v>
      </c>
      <c r="B21" s="433" t="s">
        <v>915</v>
      </c>
      <c r="C21" s="8">
        <v>0</v>
      </c>
      <c r="D21" s="8">
        <v>0</v>
      </c>
      <c r="E21" s="641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15" x14ac:dyDescent="0.2">
      <c r="A22" s="8">
        <v>14</v>
      </c>
      <c r="B22" s="434" t="s">
        <v>916</v>
      </c>
      <c r="C22" s="8">
        <v>0</v>
      </c>
      <c r="D22" s="8">
        <v>0</v>
      </c>
      <c r="E22" s="635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 ht="15" x14ac:dyDescent="0.2">
      <c r="A23" s="8">
        <v>15</v>
      </c>
      <c r="B23" s="434" t="s">
        <v>917</v>
      </c>
      <c r="C23" s="8">
        <v>1</v>
      </c>
      <c r="D23" s="8">
        <v>427</v>
      </c>
      <c r="E23" s="631">
        <v>55738</v>
      </c>
      <c r="F23" s="8">
        <v>75</v>
      </c>
      <c r="G23" s="8">
        <v>996</v>
      </c>
      <c r="H23" s="8">
        <v>925</v>
      </c>
      <c r="I23" s="8">
        <v>0</v>
      </c>
      <c r="J23" s="8">
        <v>32.375</v>
      </c>
      <c r="K23" s="8">
        <v>32.375</v>
      </c>
    </row>
    <row r="24" spans="1:11" ht="15" x14ac:dyDescent="0.2">
      <c r="A24" s="8">
        <v>16</v>
      </c>
      <c r="B24" s="434" t="s">
        <v>918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 ht="15" x14ac:dyDescent="0.2">
      <c r="A25" s="8">
        <v>17</v>
      </c>
      <c r="B25" s="434" t="s">
        <v>919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  <row r="26" spans="1:11" ht="15" x14ac:dyDescent="0.2">
      <c r="A26" s="8">
        <v>18</v>
      </c>
      <c r="B26" s="434" t="s">
        <v>920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</row>
    <row r="27" spans="1:11" ht="15" x14ac:dyDescent="0.2">
      <c r="A27" s="8">
        <v>19</v>
      </c>
      <c r="B27" s="434" t="s">
        <v>921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</row>
    <row r="28" spans="1:11" ht="15" x14ac:dyDescent="0.2">
      <c r="A28" s="8">
        <v>20</v>
      </c>
      <c r="B28" s="434" t="s">
        <v>922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</row>
    <row r="29" spans="1:11" ht="15" x14ac:dyDescent="0.2">
      <c r="A29" s="8">
        <v>21</v>
      </c>
      <c r="B29" s="434" t="s">
        <v>923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</row>
    <row r="30" spans="1:11" ht="15" x14ac:dyDescent="0.2">
      <c r="A30" s="8">
        <v>22</v>
      </c>
      <c r="B30" s="434" t="s">
        <v>924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</row>
    <row r="31" spans="1:11" x14ac:dyDescent="0.2">
      <c r="A31" s="28" t="s">
        <v>18</v>
      </c>
      <c r="B31" s="9"/>
      <c r="C31" s="8">
        <f>SUM(C9:C30)</f>
        <v>4</v>
      </c>
      <c r="D31" s="8">
        <f t="shared" ref="D31:K31" si="0">SUM(D9:D30)</f>
        <v>1979</v>
      </c>
      <c r="E31" s="8">
        <f t="shared" si="0"/>
        <v>251094</v>
      </c>
      <c r="F31" s="8">
        <f t="shared" si="0"/>
        <v>273</v>
      </c>
      <c r="G31" s="8">
        <f t="shared" si="0"/>
        <v>3316</v>
      </c>
      <c r="H31" s="8">
        <f t="shared" si="0"/>
        <v>3281</v>
      </c>
      <c r="I31" s="8">
        <f t="shared" si="0"/>
        <v>0</v>
      </c>
      <c r="J31" s="8">
        <f t="shared" si="0"/>
        <v>935.68499999999995</v>
      </c>
      <c r="K31" s="8">
        <f t="shared" si="0"/>
        <v>883.92499999999995</v>
      </c>
    </row>
    <row r="33" spans="1:12" x14ac:dyDescent="0.2">
      <c r="A33" s="15" t="s">
        <v>450</v>
      </c>
    </row>
    <row r="35" spans="1:12" x14ac:dyDescent="0.2">
      <c r="A35" s="214"/>
      <c r="B35" s="214"/>
      <c r="C35" s="214"/>
      <c r="D35" s="214"/>
      <c r="I35" s="229"/>
      <c r="J35" s="229"/>
      <c r="K35" s="229"/>
    </row>
    <row r="36" spans="1:12" ht="15" customHeight="1" x14ac:dyDescent="0.2">
      <c r="A36" s="214"/>
      <c r="B36" s="214"/>
      <c r="C36" s="214"/>
      <c r="D36" s="214"/>
      <c r="H36" s="953" t="s">
        <v>1034</v>
      </c>
      <c r="I36" s="953"/>
      <c r="J36" s="953"/>
      <c r="K36" s="953"/>
      <c r="L36" s="953"/>
    </row>
    <row r="37" spans="1:12" ht="15" customHeight="1" x14ac:dyDescent="0.2">
      <c r="A37" s="214"/>
      <c r="B37" s="214"/>
      <c r="C37" s="214"/>
      <c r="D37" s="214"/>
      <c r="H37" s="953"/>
      <c r="I37" s="953"/>
      <c r="J37" s="953"/>
      <c r="K37" s="953"/>
      <c r="L37" s="953"/>
    </row>
    <row r="38" spans="1:12" ht="20.25" customHeight="1" x14ac:dyDescent="0.2">
      <c r="A38" s="214"/>
      <c r="C38" s="214"/>
      <c r="D38" s="214"/>
      <c r="H38" s="953"/>
      <c r="I38" s="953"/>
      <c r="J38" s="953"/>
      <c r="K38" s="953"/>
      <c r="L38" s="953"/>
    </row>
  </sheetData>
  <mergeCells count="11">
    <mergeCell ref="A1:I1"/>
    <mergeCell ref="J1:K1"/>
    <mergeCell ref="A2:K2"/>
    <mergeCell ref="A4:K4"/>
    <mergeCell ref="J5:L5"/>
    <mergeCell ref="H36:L38"/>
    <mergeCell ref="A6:A7"/>
    <mergeCell ref="B6:B7"/>
    <mergeCell ref="C6:C7"/>
    <mergeCell ref="D6:H6"/>
    <mergeCell ref="I6:K6"/>
  </mergeCells>
  <printOptions horizontalCentered="1"/>
  <pageMargins left="0.70866141732283472" right="0.70866141732283472" top="0.23622047244094491" bottom="0" header="0.31496062992125984" footer="0.31496062992125984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V37"/>
  <sheetViews>
    <sheetView topLeftCell="A13" zoomScale="85" zoomScaleNormal="85" zoomScaleSheetLayoutView="86" workbookViewId="0">
      <selection activeCell="G19" sqref="G19:H19"/>
    </sheetView>
  </sheetViews>
  <sheetFormatPr defaultRowHeight="12.75" x14ac:dyDescent="0.2"/>
  <cols>
    <col min="1" max="1" width="4.85546875" customWidth="1"/>
    <col min="2" max="2" width="19.5703125" customWidth="1"/>
    <col min="3" max="5" width="7" customWidth="1"/>
    <col min="6" max="6" width="12" customWidth="1"/>
    <col min="7" max="7" width="7" customWidth="1"/>
    <col min="8" max="8" width="9.5703125" customWidth="1"/>
    <col min="9" max="9" width="7" customWidth="1"/>
    <col min="10" max="10" width="10.42578125" customWidth="1"/>
    <col min="11" max="13" width="7" customWidth="1"/>
    <col min="14" max="14" width="9.5703125" customWidth="1"/>
    <col min="15" max="17" width="7" customWidth="1"/>
    <col min="18" max="18" width="12" customWidth="1"/>
    <col min="19" max="19" width="12.140625" customWidth="1"/>
    <col min="20" max="20" width="11.85546875" customWidth="1"/>
    <col min="21" max="21" width="11.5703125" customWidth="1"/>
    <col min="22" max="22" width="13.5703125" customWidth="1"/>
    <col min="28" max="28" width="11" customWidth="1"/>
    <col min="29" max="30" width="8.85546875" hidden="1" customWidth="1"/>
  </cols>
  <sheetData>
    <row r="2" spans="1:256" x14ac:dyDescent="0.2">
      <c r="G2" s="945"/>
      <c r="H2" s="945"/>
      <c r="I2" s="945"/>
      <c r="J2" s="945"/>
      <c r="K2" s="945"/>
      <c r="L2" s="945"/>
      <c r="M2" s="945"/>
      <c r="N2" s="945"/>
      <c r="O2" s="945"/>
      <c r="P2" s="1"/>
      <c r="Q2" s="1"/>
      <c r="R2" s="1"/>
      <c r="T2" s="44" t="s">
        <v>58</v>
      </c>
    </row>
    <row r="3" spans="1:256" ht="15" x14ac:dyDescent="0.25">
      <c r="A3" s="899" t="s">
        <v>56</v>
      </c>
      <c r="B3" s="899"/>
      <c r="C3" s="899"/>
      <c r="D3" s="899"/>
      <c r="E3" s="899"/>
      <c r="F3" s="899"/>
      <c r="G3" s="899"/>
      <c r="H3" s="899"/>
      <c r="I3" s="899"/>
      <c r="J3" s="899"/>
      <c r="K3" s="899"/>
      <c r="L3" s="899"/>
      <c r="M3" s="899"/>
      <c r="N3" s="899"/>
      <c r="O3" s="899"/>
      <c r="P3" s="899"/>
      <c r="Q3" s="899"/>
      <c r="R3" s="899"/>
      <c r="S3" s="899"/>
      <c r="T3" s="899"/>
      <c r="U3" s="899"/>
    </row>
    <row r="4" spans="1:256" ht="15.75" x14ac:dyDescent="0.25">
      <c r="A4" s="941" t="s">
        <v>747</v>
      </c>
      <c r="B4" s="941"/>
      <c r="C4" s="941"/>
      <c r="D4" s="941"/>
      <c r="E4" s="941"/>
      <c r="F4" s="941"/>
      <c r="G4" s="941"/>
      <c r="H4" s="941"/>
      <c r="I4" s="941"/>
      <c r="J4" s="941"/>
      <c r="K4" s="941"/>
      <c r="L4" s="941"/>
      <c r="M4" s="941"/>
      <c r="N4" s="941"/>
      <c r="O4" s="941"/>
      <c r="P4" s="941"/>
      <c r="Q4" s="941"/>
      <c r="R4" s="941"/>
      <c r="S4" s="941"/>
      <c r="T4" s="941"/>
      <c r="U4" s="941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6" spans="1:256" ht="15" x14ac:dyDescent="0.25">
      <c r="A6" s="979" t="s">
        <v>797</v>
      </c>
      <c r="B6" s="979"/>
      <c r="C6" s="979"/>
      <c r="D6" s="979"/>
      <c r="E6" s="979"/>
      <c r="F6" s="979"/>
      <c r="G6" s="979"/>
      <c r="H6" s="979"/>
      <c r="I6" s="979"/>
      <c r="J6" s="979"/>
      <c r="K6" s="979"/>
      <c r="L6" s="979"/>
      <c r="M6" s="979"/>
      <c r="N6" s="979"/>
      <c r="O6" s="979"/>
      <c r="P6" s="979"/>
      <c r="Q6" s="979"/>
      <c r="R6" s="979"/>
      <c r="S6" s="979"/>
      <c r="T6" s="979"/>
      <c r="U6" s="979"/>
    </row>
    <row r="7" spans="1:256" ht="15.75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:256" ht="15.75" x14ac:dyDescent="0.25">
      <c r="A8" s="944" t="s">
        <v>159</v>
      </c>
      <c r="B8" s="944"/>
      <c r="C8" s="944"/>
      <c r="D8" s="30"/>
      <c r="E8" s="30"/>
      <c r="F8" s="30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</row>
    <row r="10" spans="1:256" ht="15" x14ac:dyDescent="0.25">
      <c r="U10" s="985" t="s">
        <v>461</v>
      </c>
      <c r="V10" s="985"/>
      <c r="W10" s="16"/>
      <c r="X10" s="16"/>
      <c r="Y10" s="16"/>
      <c r="Z10" s="16"/>
      <c r="AA10" s="16"/>
      <c r="AB10" s="952"/>
      <c r="AC10" s="952"/>
      <c r="AD10" s="952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ht="12.75" customHeight="1" x14ac:dyDescent="0.2">
      <c r="A11" s="980" t="s">
        <v>2</v>
      </c>
      <c r="B11" s="980" t="s">
        <v>107</v>
      </c>
      <c r="C11" s="956" t="s">
        <v>151</v>
      </c>
      <c r="D11" s="957"/>
      <c r="E11" s="957"/>
      <c r="F11" s="958"/>
      <c r="G11" s="982" t="s">
        <v>1028</v>
      </c>
      <c r="H11" s="983"/>
      <c r="I11" s="983"/>
      <c r="J11" s="983"/>
      <c r="K11" s="983"/>
      <c r="L11" s="983"/>
      <c r="M11" s="983"/>
      <c r="N11" s="983"/>
      <c r="O11" s="983"/>
      <c r="P11" s="983"/>
      <c r="Q11" s="983"/>
      <c r="R11" s="984"/>
      <c r="S11" s="986" t="s">
        <v>243</v>
      </c>
      <c r="T11" s="987"/>
      <c r="U11" s="987"/>
      <c r="V11" s="987"/>
      <c r="W11" s="127"/>
      <c r="X11" s="127"/>
      <c r="Y11" s="127"/>
      <c r="Z11" s="127"/>
      <c r="AA11" s="127"/>
      <c r="AB11" s="127"/>
      <c r="AC11" s="127"/>
      <c r="AD11" s="127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x14ac:dyDescent="0.2">
      <c r="A12" s="981"/>
      <c r="B12" s="981"/>
      <c r="C12" s="959"/>
      <c r="D12" s="960"/>
      <c r="E12" s="960"/>
      <c r="F12" s="961"/>
      <c r="G12" s="903" t="s">
        <v>172</v>
      </c>
      <c r="H12" s="914"/>
      <c r="I12" s="914"/>
      <c r="J12" s="904"/>
      <c r="K12" s="903" t="s">
        <v>173</v>
      </c>
      <c r="L12" s="914"/>
      <c r="M12" s="914"/>
      <c r="N12" s="904"/>
      <c r="O12" s="901" t="s">
        <v>18</v>
      </c>
      <c r="P12" s="901"/>
      <c r="Q12" s="901"/>
      <c r="R12" s="901"/>
      <c r="S12" s="988"/>
      <c r="T12" s="989"/>
      <c r="U12" s="989"/>
      <c r="V12" s="989"/>
      <c r="W12" s="127"/>
      <c r="X12" s="127"/>
      <c r="Y12" s="127"/>
      <c r="Z12" s="127"/>
      <c r="AA12" s="127"/>
      <c r="AB12" s="127"/>
      <c r="AC12" s="127"/>
      <c r="AD12" s="127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ht="38.25" x14ac:dyDescent="0.2">
      <c r="A13" s="170"/>
      <c r="B13" s="170"/>
      <c r="C13" s="169" t="s">
        <v>244</v>
      </c>
      <c r="D13" s="169" t="s">
        <v>245</v>
      </c>
      <c r="E13" s="169" t="s">
        <v>246</v>
      </c>
      <c r="F13" s="169" t="s">
        <v>88</v>
      </c>
      <c r="G13" s="169" t="s">
        <v>244</v>
      </c>
      <c r="H13" s="169" t="s">
        <v>245</v>
      </c>
      <c r="I13" s="169" t="s">
        <v>246</v>
      </c>
      <c r="J13" s="169" t="s">
        <v>18</v>
      </c>
      <c r="K13" s="169" t="s">
        <v>244</v>
      </c>
      <c r="L13" s="169" t="s">
        <v>245</v>
      </c>
      <c r="M13" s="169" t="s">
        <v>246</v>
      </c>
      <c r="N13" s="169" t="s">
        <v>88</v>
      </c>
      <c r="O13" s="169" t="s">
        <v>244</v>
      </c>
      <c r="P13" s="169" t="s">
        <v>245</v>
      </c>
      <c r="Q13" s="169" t="s">
        <v>246</v>
      </c>
      <c r="R13" s="169" t="s">
        <v>18</v>
      </c>
      <c r="S13" s="5" t="s">
        <v>457</v>
      </c>
      <c r="T13" s="5" t="s">
        <v>458</v>
      </c>
      <c r="U13" s="5" t="s">
        <v>459</v>
      </c>
      <c r="V13" s="267" t="s">
        <v>460</v>
      </c>
      <c r="W13" s="127"/>
      <c r="X13" s="127"/>
      <c r="Y13" s="127"/>
      <c r="Z13" s="127"/>
      <c r="AA13" s="127"/>
      <c r="AB13" s="127"/>
      <c r="AC13" s="127"/>
      <c r="AD13" s="127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x14ac:dyDescent="0.2">
      <c r="A14" s="151">
        <v>1</v>
      </c>
      <c r="B14" s="171">
        <v>2</v>
      </c>
      <c r="C14" s="151">
        <v>3</v>
      </c>
      <c r="D14" s="151">
        <v>4</v>
      </c>
      <c r="E14" s="171">
        <v>5</v>
      </c>
      <c r="F14" s="151">
        <v>6</v>
      </c>
      <c r="G14" s="151">
        <v>7</v>
      </c>
      <c r="H14" s="171">
        <v>8</v>
      </c>
      <c r="I14" s="151">
        <v>9</v>
      </c>
      <c r="J14" s="151">
        <v>10</v>
      </c>
      <c r="K14" s="171">
        <v>11</v>
      </c>
      <c r="L14" s="151">
        <v>12</v>
      </c>
      <c r="M14" s="151">
        <v>13</v>
      </c>
      <c r="N14" s="171">
        <v>14</v>
      </c>
      <c r="O14" s="151">
        <v>15</v>
      </c>
      <c r="P14" s="151">
        <v>16</v>
      </c>
      <c r="Q14" s="171">
        <v>17</v>
      </c>
      <c r="R14" s="151">
        <v>18</v>
      </c>
      <c r="S14" s="151">
        <v>19</v>
      </c>
      <c r="T14" s="171">
        <v>20</v>
      </c>
      <c r="U14" s="151">
        <v>21</v>
      </c>
      <c r="V14" s="151">
        <v>22</v>
      </c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256" ht="26.25" thickBot="1" x14ac:dyDescent="0.25">
      <c r="A15" s="19"/>
      <c r="B15" s="173" t="s">
        <v>231</v>
      </c>
      <c r="C15" s="472"/>
      <c r="D15" s="472"/>
      <c r="E15" s="472"/>
      <c r="F15" s="473"/>
      <c r="G15" s="474"/>
      <c r="H15" s="474"/>
      <c r="I15" s="474"/>
      <c r="J15" s="473"/>
      <c r="K15" s="474"/>
      <c r="L15" s="474"/>
      <c r="M15" s="474"/>
      <c r="N15" s="474"/>
      <c r="O15" s="474"/>
      <c r="P15" s="474"/>
      <c r="Q15" s="474"/>
      <c r="R15" s="474"/>
      <c r="S15" s="474"/>
      <c r="T15" s="475"/>
      <c r="U15" s="475"/>
      <c r="V15" s="475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ht="13.5" thickBot="1" x14ac:dyDescent="0.25">
      <c r="A16" s="3">
        <v>1</v>
      </c>
      <c r="B16" s="468" t="s">
        <v>178</v>
      </c>
      <c r="C16" s="990">
        <v>1100</v>
      </c>
      <c r="D16" s="991"/>
      <c r="E16" s="480">
        <v>0</v>
      </c>
      <c r="F16" s="481">
        <f>SUM(C16:E16)</f>
        <v>1100</v>
      </c>
      <c r="G16" s="975">
        <v>516.70000000000005</v>
      </c>
      <c r="H16" s="976"/>
      <c r="I16" s="482">
        <v>0</v>
      </c>
      <c r="J16" s="481">
        <f>G16+I16</f>
        <v>516.70000000000005</v>
      </c>
      <c r="K16" s="975">
        <v>0</v>
      </c>
      <c r="L16" s="976"/>
      <c r="M16" s="482">
        <v>0</v>
      </c>
      <c r="N16" s="482">
        <f>K16+M16</f>
        <v>0</v>
      </c>
      <c r="O16" s="975">
        <f>G16+K16</f>
        <v>516.70000000000005</v>
      </c>
      <c r="P16" s="976"/>
      <c r="Q16" s="482">
        <v>0</v>
      </c>
      <c r="R16" s="479">
        <f>O16+Q16</f>
        <v>516.70000000000005</v>
      </c>
      <c r="S16" s="969">
        <f>C16-O16</f>
        <v>583.29999999999995</v>
      </c>
      <c r="T16" s="970"/>
      <c r="U16" s="478">
        <v>0</v>
      </c>
      <c r="V16" s="489">
        <f>S16+U16</f>
        <v>583.29999999999995</v>
      </c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32" ht="13.5" thickBot="1" x14ac:dyDescent="0.25">
      <c r="A17" s="3">
        <v>2</v>
      </c>
      <c r="B17" s="469" t="s">
        <v>123</v>
      </c>
      <c r="C17" s="977">
        <v>17120</v>
      </c>
      <c r="D17" s="978"/>
      <c r="E17" s="483">
        <v>0</v>
      </c>
      <c r="F17" s="481">
        <f t="shared" ref="F17:F22" si="0">SUM(C17:E17)</f>
        <v>17120</v>
      </c>
      <c r="G17" s="973">
        <v>7938</v>
      </c>
      <c r="H17" s="974"/>
      <c r="I17" s="483">
        <v>0</v>
      </c>
      <c r="J17" s="481">
        <f t="shared" ref="J17:J22" si="1">G17+I17</f>
        <v>7938</v>
      </c>
      <c r="K17" s="973">
        <v>5292</v>
      </c>
      <c r="L17" s="974"/>
      <c r="M17" s="483">
        <v>0</v>
      </c>
      <c r="N17" s="482">
        <f t="shared" ref="N17:N22" si="2">K17+M17</f>
        <v>5292</v>
      </c>
      <c r="O17" s="975">
        <f t="shared" ref="O17:O22" si="3">G17+K17</f>
        <v>13230</v>
      </c>
      <c r="P17" s="976"/>
      <c r="Q17" s="483">
        <v>0</v>
      </c>
      <c r="R17" s="479">
        <f t="shared" ref="R17:R23" si="4">O17+Q17</f>
        <v>13230</v>
      </c>
      <c r="S17" s="969">
        <f t="shared" ref="S17:S22" si="5">C17-O17</f>
        <v>3890</v>
      </c>
      <c r="T17" s="970"/>
      <c r="U17" s="9">
        <v>0</v>
      </c>
      <c r="V17" s="489">
        <f t="shared" ref="V17:V23" si="6">S17+U17</f>
        <v>3890</v>
      </c>
      <c r="Y17" s="944"/>
      <c r="Z17" s="944"/>
      <c r="AA17" s="944"/>
      <c r="AB17" s="944"/>
    </row>
    <row r="18" spans="1:32" ht="26.25" thickBot="1" x14ac:dyDescent="0.25">
      <c r="A18" s="3">
        <v>3</v>
      </c>
      <c r="B18" s="468" t="s">
        <v>124</v>
      </c>
      <c r="C18" s="977">
        <v>400</v>
      </c>
      <c r="D18" s="978"/>
      <c r="E18" s="483">
        <v>0</v>
      </c>
      <c r="F18" s="481">
        <f t="shared" si="0"/>
        <v>400</v>
      </c>
      <c r="G18" s="973">
        <v>395.55</v>
      </c>
      <c r="H18" s="974"/>
      <c r="I18" s="483">
        <v>0</v>
      </c>
      <c r="J18" s="481">
        <f t="shared" si="1"/>
        <v>395.55</v>
      </c>
      <c r="K18" s="973">
        <v>0</v>
      </c>
      <c r="L18" s="974"/>
      <c r="M18" s="483">
        <v>0</v>
      </c>
      <c r="N18" s="482">
        <f t="shared" si="2"/>
        <v>0</v>
      </c>
      <c r="O18" s="975">
        <f t="shared" si="3"/>
        <v>395.55</v>
      </c>
      <c r="P18" s="976"/>
      <c r="Q18" s="483">
        <v>0</v>
      </c>
      <c r="R18" s="479">
        <f t="shared" si="4"/>
        <v>395.55</v>
      </c>
      <c r="S18" s="969">
        <f t="shared" si="5"/>
        <v>4.4499999999999886</v>
      </c>
      <c r="T18" s="970"/>
      <c r="U18" s="9">
        <v>0</v>
      </c>
      <c r="V18" s="489">
        <f t="shared" si="6"/>
        <v>4.4499999999999886</v>
      </c>
    </row>
    <row r="19" spans="1:32" ht="13.5" thickBot="1" x14ac:dyDescent="0.25">
      <c r="A19" s="3">
        <v>4</v>
      </c>
      <c r="B19" s="469" t="s">
        <v>125</v>
      </c>
      <c r="C19" s="977">
        <v>315</v>
      </c>
      <c r="D19" s="978"/>
      <c r="E19" s="483">
        <v>0</v>
      </c>
      <c r="F19" s="481">
        <f t="shared" si="0"/>
        <v>315</v>
      </c>
      <c r="G19" s="973">
        <v>222.88</v>
      </c>
      <c r="H19" s="974"/>
      <c r="I19" s="483">
        <v>0</v>
      </c>
      <c r="J19" s="481">
        <f t="shared" si="1"/>
        <v>222.88</v>
      </c>
      <c r="K19" s="973">
        <v>0</v>
      </c>
      <c r="L19" s="974"/>
      <c r="M19" s="483">
        <v>0</v>
      </c>
      <c r="N19" s="482">
        <f t="shared" si="2"/>
        <v>0</v>
      </c>
      <c r="O19" s="975">
        <f t="shared" si="3"/>
        <v>222.88</v>
      </c>
      <c r="P19" s="976"/>
      <c r="Q19" s="483">
        <v>0</v>
      </c>
      <c r="R19" s="479">
        <f t="shared" si="4"/>
        <v>222.88</v>
      </c>
      <c r="S19" s="969">
        <f t="shared" si="5"/>
        <v>92.12</v>
      </c>
      <c r="T19" s="970"/>
      <c r="U19" s="9">
        <v>0</v>
      </c>
      <c r="V19" s="489">
        <f t="shared" si="6"/>
        <v>92.12</v>
      </c>
    </row>
    <row r="20" spans="1:32" ht="13.5" thickBot="1" x14ac:dyDescent="0.25">
      <c r="A20" s="467">
        <v>5</v>
      </c>
      <c r="B20" s="470" t="s">
        <v>958</v>
      </c>
      <c r="C20" s="977">
        <v>6000</v>
      </c>
      <c r="D20" s="978"/>
      <c r="E20" s="483">
        <v>0</v>
      </c>
      <c r="F20" s="481">
        <f t="shared" si="0"/>
        <v>6000</v>
      </c>
      <c r="G20" s="973">
        <v>0</v>
      </c>
      <c r="H20" s="974"/>
      <c r="I20" s="483">
        <v>0</v>
      </c>
      <c r="J20" s="481">
        <f t="shared" si="1"/>
        <v>0</v>
      </c>
      <c r="K20" s="973">
        <v>6000</v>
      </c>
      <c r="L20" s="974"/>
      <c r="M20" s="483">
        <v>0</v>
      </c>
      <c r="N20" s="482">
        <f t="shared" si="2"/>
        <v>6000</v>
      </c>
      <c r="O20" s="975">
        <f t="shared" si="3"/>
        <v>6000</v>
      </c>
      <c r="P20" s="976"/>
      <c r="Q20" s="483">
        <v>0</v>
      </c>
      <c r="R20" s="479">
        <f t="shared" si="4"/>
        <v>6000</v>
      </c>
      <c r="S20" s="969">
        <f t="shared" si="5"/>
        <v>0</v>
      </c>
      <c r="T20" s="970"/>
      <c r="U20" s="9">
        <v>0</v>
      </c>
      <c r="V20" s="489">
        <f t="shared" si="6"/>
        <v>0</v>
      </c>
    </row>
    <row r="21" spans="1:32" ht="13.5" thickBot="1" x14ac:dyDescent="0.25">
      <c r="A21" s="456">
        <v>7</v>
      </c>
      <c r="B21" s="469" t="s">
        <v>925</v>
      </c>
      <c r="C21" s="977">
        <v>180</v>
      </c>
      <c r="D21" s="978"/>
      <c r="E21" s="483">
        <v>0</v>
      </c>
      <c r="F21" s="481">
        <f t="shared" si="0"/>
        <v>180</v>
      </c>
      <c r="G21" s="973">
        <v>0</v>
      </c>
      <c r="H21" s="974"/>
      <c r="I21" s="483">
        <v>0</v>
      </c>
      <c r="J21" s="481">
        <f t="shared" si="1"/>
        <v>0</v>
      </c>
      <c r="K21" s="973">
        <v>178.3</v>
      </c>
      <c r="L21" s="974"/>
      <c r="M21" s="483">
        <v>0</v>
      </c>
      <c r="N21" s="482">
        <f t="shared" si="2"/>
        <v>178.3</v>
      </c>
      <c r="O21" s="975">
        <f t="shared" si="3"/>
        <v>178.3</v>
      </c>
      <c r="P21" s="976"/>
      <c r="Q21" s="483">
        <v>0</v>
      </c>
      <c r="R21" s="479">
        <f t="shared" si="4"/>
        <v>178.3</v>
      </c>
      <c r="S21" s="969">
        <f t="shared" si="5"/>
        <v>1.6999999999999886</v>
      </c>
      <c r="T21" s="970"/>
      <c r="U21" s="9">
        <v>0</v>
      </c>
      <c r="V21" s="489">
        <f t="shared" si="6"/>
        <v>1.6999999999999886</v>
      </c>
    </row>
    <row r="22" spans="1:32" ht="26.25" thickBot="1" x14ac:dyDescent="0.25">
      <c r="A22" s="3">
        <v>8</v>
      </c>
      <c r="B22" s="468" t="s">
        <v>126</v>
      </c>
      <c r="C22" s="977">
        <v>12000</v>
      </c>
      <c r="D22" s="978"/>
      <c r="E22" s="483">
        <v>0</v>
      </c>
      <c r="F22" s="481">
        <f t="shared" si="0"/>
        <v>12000</v>
      </c>
      <c r="G22" s="973">
        <v>1816.78</v>
      </c>
      <c r="H22" s="974"/>
      <c r="I22" s="483">
        <v>0</v>
      </c>
      <c r="J22" s="481">
        <f t="shared" si="1"/>
        <v>1816.78</v>
      </c>
      <c r="K22" s="973">
        <v>8781.08</v>
      </c>
      <c r="L22" s="974"/>
      <c r="M22" s="483">
        <v>0</v>
      </c>
      <c r="N22" s="482">
        <f t="shared" si="2"/>
        <v>8781.08</v>
      </c>
      <c r="O22" s="975">
        <f t="shared" si="3"/>
        <v>10597.86</v>
      </c>
      <c r="P22" s="976"/>
      <c r="Q22" s="483">
        <v>0</v>
      </c>
      <c r="R22" s="479">
        <f t="shared" si="4"/>
        <v>10597.86</v>
      </c>
      <c r="S22" s="969">
        <f t="shared" si="5"/>
        <v>1402.1399999999994</v>
      </c>
      <c r="T22" s="970"/>
      <c r="U22" s="9">
        <v>0</v>
      </c>
      <c r="V22" s="489">
        <f t="shared" si="6"/>
        <v>1402.1399999999994</v>
      </c>
    </row>
    <row r="23" spans="1:32" s="16" customFormat="1" ht="13.5" thickBot="1" x14ac:dyDescent="0.25">
      <c r="A23" s="264"/>
      <c r="B23" s="471" t="s">
        <v>88</v>
      </c>
      <c r="C23" s="966">
        <f>SUM(C16:C22)</f>
        <v>37115</v>
      </c>
      <c r="D23" s="967"/>
      <c r="E23" s="486">
        <v>0</v>
      </c>
      <c r="F23" s="488">
        <f>SUM(F16:F22)</f>
        <v>37115</v>
      </c>
      <c r="G23" s="971">
        <f>SUM(G16:G22)</f>
        <v>10889.91</v>
      </c>
      <c r="H23" s="972"/>
      <c r="I23" s="484">
        <v>0</v>
      </c>
      <c r="J23" s="484">
        <f>SUM(J16:J22)</f>
        <v>10889.91</v>
      </c>
      <c r="K23" s="971">
        <f>SUM(K16:K22)</f>
        <v>20251.379999999997</v>
      </c>
      <c r="L23" s="972"/>
      <c r="M23" s="484">
        <v>0</v>
      </c>
      <c r="N23" s="484">
        <f>SUM(N16:N22)</f>
        <v>20251.379999999997</v>
      </c>
      <c r="O23" s="971">
        <f>SUM(O16:O22)</f>
        <v>31141.289999999997</v>
      </c>
      <c r="P23" s="972"/>
      <c r="Q23" s="484">
        <v>0</v>
      </c>
      <c r="R23" s="479">
        <f t="shared" si="4"/>
        <v>31141.289999999997</v>
      </c>
      <c r="S23" s="968">
        <f>SUM(S16:S22)</f>
        <v>5973.7099999999991</v>
      </c>
      <c r="T23" s="967"/>
      <c r="U23" s="490">
        <v>0</v>
      </c>
      <c r="V23" s="487">
        <f t="shared" si="6"/>
        <v>5973.7099999999991</v>
      </c>
    </row>
    <row r="24" spans="1:32" ht="25.5" x14ac:dyDescent="0.2">
      <c r="A24" s="3"/>
      <c r="B24" s="175" t="s">
        <v>232</v>
      </c>
      <c r="C24" s="476">
        <v>0</v>
      </c>
      <c r="D24" s="476">
        <v>0</v>
      </c>
      <c r="E24" s="476">
        <v>0</v>
      </c>
      <c r="F24" s="477">
        <v>0</v>
      </c>
      <c r="G24" s="476">
        <v>0</v>
      </c>
      <c r="H24" s="476">
        <v>0</v>
      </c>
      <c r="I24" s="476">
        <v>0</v>
      </c>
      <c r="J24" s="477">
        <v>0</v>
      </c>
      <c r="K24" s="476">
        <v>0</v>
      </c>
      <c r="L24" s="476">
        <v>0</v>
      </c>
      <c r="M24" s="476">
        <v>0</v>
      </c>
      <c r="N24" s="476">
        <v>0</v>
      </c>
      <c r="O24" s="476">
        <v>0</v>
      </c>
      <c r="P24" s="476">
        <v>0</v>
      </c>
      <c r="Q24" s="476">
        <v>0</v>
      </c>
      <c r="R24" s="476">
        <v>0</v>
      </c>
      <c r="S24" s="476">
        <v>0</v>
      </c>
      <c r="T24" s="476">
        <v>0</v>
      </c>
      <c r="U24" s="476">
        <v>0</v>
      </c>
      <c r="V24" s="476">
        <v>0</v>
      </c>
      <c r="W24" s="485"/>
    </row>
    <row r="25" spans="1:32" x14ac:dyDescent="0.2">
      <c r="A25" s="3">
        <v>9</v>
      </c>
      <c r="B25" s="173" t="s">
        <v>180</v>
      </c>
      <c r="C25" s="476">
        <v>0</v>
      </c>
      <c r="D25" s="476">
        <v>0</v>
      </c>
      <c r="E25" s="476">
        <v>0</v>
      </c>
      <c r="F25" s="477">
        <v>0</v>
      </c>
      <c r="G25" s="476">
        <v>0</v>
      </c>
      <c r="H25" s="476">
        <v>0</v>
      </c>
      <c r="I25" s="476">
        <v>0</v>
      </c>
      <c r="J25" s="477">
        <v>0</v>
      </c>
      <c r="K25" s="476">
        <v>0</v>
      </c>
      <c r="L25" s="476">
        <v>0</v>
      </c>
      <c r="M25" s="476">
        <v>0</v>
      </c>
      <c r="N25" s="476">
        <v>0</v>
      </c>
      <c r="O25" s="476">
        <v>0</v>
      </c>
      <c r="P25" s="476">
        <v>0</v>
      </c>
      <c r="Q25" s="476">
        <v>0</v>
      </c>
      <c r="R25" s="476">
        <v>0</v>
      </c>
      <c r="S25" s="476">
        <v>0</v>
      </c>
      <c r="T25" s="476">
        <v>0</v>
      </c>
      <c r="U25" s="476">
        <v>0</v>
      </c>
      <c r="V25" s="476">
        <v>0</v>
      </c>
    </row>
    <row r="26" spans="1:32" x14ac:dyDescent="0.2">
      <c r="A26" s="3">
        <v>10</v>
      </c>
      <c r="B26" s="174" t="s">
        <v>128</v>
      </c>
      <c r="C26" s="476">
        <v>0</v>
      </c>
      <c r="D26" s="476">
        <v>0</v>
      </c>
      <c r="E26" s="476">
        <v>0</v>
      </c>
      <c r="F26" s="477">
        <v>0</v>
      </c>
      <c r="G26" s="476">
        <v>0</v>
      </c>
      <c r="H26" s="476">
        <v>0</v>
      </c>
      <c r="I26" s="476">
        <v>0</v>
      </c>
      <c r="J26" s="477">
        <v>0</v>
      </c>
      <c r="K26" s="476">
        <v>0</v>
      </c>
      <c r="L26" s="476">
        <v>0</v>
      </c>
      <c r="M26" s="476">
        <v>0</v>
      </c>
      <c r="N26" s="476">
        <v>0</v>
      </c>
      <c r="O26" s="476">
        <v>0</v>
      </c>
      <c r="P26" s="476">
        <v>0</v>
      </c>
      <c r="Q26" s="476">
        <v>0</v>
      </c>
      <c r="R26" s="476">
        <v>0</v>
      </c>
      <c r="S26" s="476">
        <v>0</v>
      </c>
      <c r="T26" s="476">
        <v>0</v>
      </c>
      <c r="U26" s="476">
        <v>0</v>
      </c>
      <c r="V26" s="476">
        <v>0</v>
      </c>
    </row>
    <row r="27" spans="1:32" ht="25.5" x14ac:dyDescent="0.2">
      <c r="A27" s="344">
        <v>11</v>
      </c>
      <c r="B27" s="173" t="s">
        <v>853</v>
      </c>
      <c r="C27" s="476">
        <v>0</v>
      </c>
      <c r="D27" s="476">
        <v>0</v>
      </c>
      <c r="E27" s="476">
        <v>0</v>
      </c>
      <c r="F27" s="477">
        <v>0</v>
      </c>
      <c r="G27" s="476">
        <v>0</v>
      </c>
      <c r="H27" s="476">
        <v>0</v>
      </c>
      <c r="I27" s="476">
        <v>0</v>
      </c>
      <c r="J27" s="477">
        <v>0</v>
      </c>
      <c r="K27" s="476">
        <v>0</v>
      </c>
      <c r="L27" s="476">
        <v>0</v>
      </c>
      <c r="M27" s="476">
        <v>0</v>
      </c>
      <c r="N27" s="476">
        <v>0</v>
      </c>
      <c r="O27" s="476">
        <v>0</v>
      </c>
      <c r="P27" s="476">
        <v>0</v>
      </c>
      <c r="Q27" s="476">
        <v>0</v>
      </c>
      <c r="R27" s="476">
        <v>0</v>
      </c>
      <c r="S27" s="476">
        <v>0</v>
      </c>
      <c r="T27" s="476">
        <v>0</v>
      </c>
      <c r="U27" s="476">
        <v>0</v>
      </c>
      <c r="V27" s="476">
        <v>0</v>
      </c>
    </row>
    <row r="28" spans="1:32" x14ac:dyDescent="0.2">
      <c r="A28" s="9"/>
      <c r="B28" s="174" t="s">
        <v>88</v>
      </c>
      <c r="C28" s="476">
        <v>0</v>
      </c>
      <c r="D28" s="476">
        <v>0</v>
      </c>
      <c r="E28" s="476">
        <v>0</v>
      </c>
      <c r="F28" s="477">
        <v>0</v>
      </c>
      <c r="G28" s="476">
        <v>0</v>
      </c>
      <c r="H28" s="476">
        <v>0</v>
      </c>
      <c r="I28" s="476">
        <v>0</v>
      </c>
      <c r="J28" s="477">
        <v>0</v>
      </c>
      <c r="K28" s="476">
        <v>0</v>
      </c>
      <c r="L28" s="476">
        <v>0</v>
      </c>
      <c r="M28" s="476">
        <v>0</v>
      </c>
      <c r="N28" s="476">
        <v>0</v>
      </c>
      <c r="O28" s="476">
        <v>0</v>
      </c>
      <c r="P28" s="476">
        <v>0</v>
      </c>
      <c r="Q28" s="476">
        <v>0</v>
      </c>
      <c r="R28" s="476">
        <v>0</v>
      </c>
      <c r="S28" s="476">
        <v>0</v>
      </c>
      <c r="T28" s="476">
        <v>0</v>
      </c>
      <c r="U28" s="476">
        <v>0</v>
      </c>
      <c r="V28" s="476">
        <v>0</v>
      </c>
    </row>
    <row r="29" spans="1:32" x14ac:dyDescent="0.2">
      <c r="A29" s="9"/>
      <c r="B29" s="174" t="s">
        <v>35</v>
      </c>
      <c r="C29" s="9">
        <v>0</v>
      </c>
      <c r="D29" s="9"/>
      <c r="E29" s="9">
        <v>0</v>
      </c>
      <c r="F29" s="265">
        <v>0</v>
      </c>
      <c r="G29" s="9">
        <v>0</v>
      </c>
      <c r="H29" s="9">
        <v>0</v>
      </c>
      <c r="I29" s="9">
        <v>0</v>
      </c>
      <c r="J29" s="265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485"/>
    </row>
    <row r="31" spans="1:32" ht="25.5" customHeight="1" x14ac:dyDescent="0.2">
      <c r="A31" s="15"/>
      <c r="B31" s="15"/>
      <c r="C31" s="15"/>
      <c r="D31" s="15"/>
      <c r="E31" s="15"/>
      <c r="F31" s="15"/>
      <c r="G31" s="15"/>
      <c r="H31" s="845">
        <f>14578.1-3688.19</f>
        <v>10889.91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698"/>
      <c r="T31" s="698"/>
      <c r="U31" s="698"/>
      <c r="V31" s="15"/>
      <c r="W31" s="703"/>
      <c r="X31" s="703"/>
      <c r="Y31" s="703"/>
      <c r="Z31" s="703"/>
      <c r="AA31" s="703"/>
      <c r="AE31" s="16"/>
      <c r="AF31" s="16"/>
    </row>
    <row r="32" spans="1:32" ht="12.75" customHeight="1" x14ac:dyDescent="0.2">
      <c r="A32" s="698"/>
      <c r="B32" s="698"/>
      <c r="C32" s="698"/>
      <c r="D32" s="698"/>
      <c r="E32" s="698"/>
      <c r="F32" s="698"/>
      <c r="G32" s="698"/>
      <c r="H32" s="698"/>
      <c r="I32" s="698"/>
      <c r="J32" s="698">
        <f>383-160</f>
        <v>223</v>
      </c>
      <c r="K32" s="698"/>
      <c r="L32" s="698"/>
      <c r="M32" s="698"/>
      <c r="N32" s="698"/>
      <c r="O32" s="698"/>
      <c r="P32" s="698"/>
      <c r="Q32" s="698"/>
      <c r="R32" s="953" t="s">
        <v>1034</v>
      </c>
      <c r="S32" s="953"/>
      <c r="T32" s="953"/>
      <c r="U32" s="953"/>
      <c r="V32" s="953"/>
      <c r="W32" s="698"/>
      <c r="X32" s="698"/>
      <c r="Y32" s="698"/>
      <c r="Z32" s="698"/>
      <c r="AA32" s="698"/>
      <c r="AB32" s="698"/>
      <c r="AC32" s="698"/>
      <c r="AD32" s="698"/>
      <c r="AE32" s="16"/>
      <c r="AF32" s="16"/>
    </row>
    <row r="33" spans="1:37" ht="12.75" customHeight="1" x14ac:dyDescent="0.2">
      <c r="A33" s="698"/>
      <c r="B33" s="698"/>
      <c r="C33" s="698"/>
      <c r="D33" s="698"/>
      <c r="E33" s="698"/>
      <c r="F33" s="698"/>
      <c r="G33" s="698"/>
      <c r="H33" s="698"/>
      <c r="I33" s="698"/>
      <c r="J33" s="698"/>
      <c r="K33" s="698"/>
      <c r="L33" s="698"/>
      <c r="M33" s="698"/>
      <c r="N33" s="698"/>
      <c r="O33" s="698"/>
      <c r="P33" s="698"/>
      <c r="Q33" s="698"/>
      <c r="R33" s="953"/>
      <c r="S33" s="953"/>
      <c r="T33" s="953"/>
      <c r="U33" s="953"/>
      <c r="V33" s="953"/>
      <c r="W33" s="697"/>
      <c r="X33" s="697"/>
      <c r="Y33" s="697"/>
      <c r="Z33" s="697"/>
      <c r="AA33" s="697"/>
      <c r="AB33" s="697"/>
      <c r="AC33" s="697"/>
      <c r="AD33" s="697"/>
      <c r="AE33" s="127"/>
      <c r="AF33" s="127"/>
      <c r="AG33" s="127"/>
      <c r="AH33" s="127"/>
      <c r="AI33" s="127"/>
      <c r="AJ33" s="127"/>
      <c r="AK33" s="127"/>
    </row>
    <row r="34" spans="1:37" ht="27" customHeight="1" x14ac:dyDescent="0.2">
      <c r="A34" s="15"/>
      <c r="B34" s="15"/>
      <c r="C34" s="15"/>
      <c r="D34" s="15"/>
      <c r="E34" s="15"/>
      <c r="F34" s="15"/>
      <c r="G34" s="15"/>
      <c r="H34" s="15"/>
      <c r="I34" s="15">
        <f>482.78+493.79+2.65</f>
        <v>979.21999999999991</v>
      </c>
      <c r="J34" s="15">
        <f>I34-462.52</f>
        <v>516.69999999999993</v>
      </c>
      <c r="K34" s="15"/>
      <c r="L34" s="15"/>
      <c r="M34" s="15">
        <f>382.39+0.87</f>
        <v>383.26</v>
      </c>
      <c r="N34" s="15"/>
      <c r="O34" s="15"/>
      <c r="P34" s="15"/>
      <c r="Q34" s="15"/>
      <c r="R34" s="953"/>
      <c r="S34" s="953"/>
      <c r="T34" s="953"/>
      <c r="U34" s="953"/>
      <c r="V34" s="953"/>
      <c r="W34" s="15"/>
      <c r="X34" s="15"/>
      <c r="Y34" s="15"/>
      <c r="Z34" s="15"/>
      <c r="AE34" s="15"/>
      <c r="AF34" s="15"/>
    </row>
    <row r="35" spans="1:37" x14ac:dyDescent="0.2">
      <c r="F35">
        <f>575.3+1.56</f>
        <v>576.8599999999999</v>
      </c>
      <c r="M35">
        <v>160.38</v>
      </c>
    </row>
    <row r="36" spans="1:37" x14ac:dyDescent="0.2">
      <c r="F36">
        <v>181.31</v>
      </c>
      <c r="M36">
        <f>M34-M35</f>
        <v>222.88</v>
      </c>
    </row>
    <row r="37" spans="1:37" x14ac:dyDescent="0.2">
      <c r="F37">
        <f>F35-F36</f>
        <v>395.5499999999999</v>
      </c>
      <c r="I37">
        <f>10785.46+27.92-2875.38</f>
        <v>7937.9999999999991</v>
      </c>
      <c r="K37" s="728">
        <f>1825.38-8.6</f>
        <v>1816.7800000000002</v>
      </c>
    </row>
  </sheetData>
  <mergeCells count="57">
    <mergeCell ref="R32:V34"/>
    <mergeCell ref="Y17:AB17"/>
    <mergeCell ref="AB10:AD10"/>
    <mergeCell ref="A11:A12"/>
    <mergeCell ref="B11:B12"/>
    <mergeCell ref="C11:F12"/>
    <mergeCell ref="G12:J12"/>
    <mergeCell ref="K12:N12"/>
    <mergeCell ref="O12:R12"/>
    <mergeCell ref="G11:R11"/>
    <mergeCell ref="U10:V10"/>
    <mergeCell ref="S11:V12"/>
    <mergeCell ref="C16:D16"/>
    <mergeCell ref="C17:D17"/>
    <mergeCell ref="C18:D18"/>
    <mergeCell ref="C20:D20"/>
    <mergeCell ref="G2:O2"/>
    <mergeCell ref="A3:U3"/>
    <mergeCell ref="A4:U4"/>
    <mergeCell ref="A6:U6"/>
    <mergeCell ref="A8:C8"/>
    <mergeCell ref="G16:H16"/>
    <mergeCell ref="G17:H17"/>
    <mergeCell ref="G18:H18"/>
    <mergeCell ref="C19:D19"/>
    <mergeCell ref="C21:D21"/>
    <mergeCell ref="G19:H19"/>
    <mergeCell ref="G20:H20"/>
    <mergeCell ref="G21:H21"/>
    <mergeCell ref="K16:L16"/>
    <mergeCell ref="K17:L17"/>
    <mergeCell ref="K18:L18"/>
    <mergeCell ref="K19:L19"/>
    <mergeCell ref="K20:L20"/>
    <mergeCell ref="O16:P16"/>
    <mergeCell ref="O17:P17"/>
    <mergeCell ref="O18:P18"/>
    <mergeCell ref="O19:P19"/>
    <mergeCell ref="O20:P20"/>
    <mergeCell ref="S16:T16"/>
    <mergeCell ref="S17:T17"/>
    <mergeCell ref="S18:T18"/>
    <mergeCell ref="S19:T19"/>
    <mergeCell ref="S20:T20"/>
    <mergeCell ref="C23:D23"/>
    <mergeCell ref="S23:T23"/>
    <mergeCell ref="S21:T21"/>
    <mergeCell ref="S22:T22"/>
    <mergeCell ref="O23:P23"/>
    <mergeCell ref="G23:H23"/>
    <mergeCell ref="K23:L23"/>
    <mergeCell ref="K21:L21"/>
    <mergeCell ref="K22:L22"/>
    <mergeCell ref="O21:P21"/>
    <mergeCell ref="O22:P22"/>
    <mergeCell ref="C22:D22"/>
    <mergeCell ref="G22:H22"/>
  </mergeCells>
  <printOptions horizontalCentered="1"/>
  <pageMargins left="0.70866141732283472" right="0.70866141732283472" top="0.23622047244094491" bottom="0" header="0.31496062992125984" footer="0.31496062992125984"/>
  <pageSetup paperSize="9" scale="65" orientation="landscape" r:id="rId1"/>
  <colBreaks count="1" manualBreakCount="1">
    <brk id="23" max="104857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zoomScaleSheetLayoutView="80" workbookViewId="0">
      <selection activeCell="L14" sqref="L14"/>
    </sheetView>
  </sheetViews>
  <sheetFormatPr defaultRowHeight="12.75" x14ac:dyDescent="0.2"/>
  <cols>
    <col min="1" max="1" width="7.85546875" customWidth="1"/>
    <col min="2" max="2" width="15.140625" customWidth="1"/>
    <col min="3" max="3" width="9.28515625" bestFit="1" customWidth="1"/>
    <col min="4" max="4" width="16.85546875" customWidth="1"/>
    <col min="5" max="5" width="9.28515625" bestFit="1" customWidth="1"/>
    <col min="6" max="6" width="9.5703125" bestFit="1" customWidth="1"/>
    <col min="7" max="7" width="12.28515625" customWidth="1"/>
    <col min="8" max="8" width="11.5703125" customWidth="1"/>
    <col min="9" max="12" width="10.42578125" customWidth="1"/>
    <col min="13" max="13" width="11" customWidth="1"/>
    <col min="14" max="14" width="10" customWidth="1"/>
    <col min="15" max="15" width="11.85546875" customWidth="1"/>
  </cols>
  <sheetData>
    <row r="1" spans="1:15" ht="18" x14ac:dyDescent="0.35">
      <c r="A1" s="1030" t="s">
        <v>0</v>
      </c>
      <c r="B1" s="1030"/>
      <c r="C1" s="1030"/>
      <c r="D1" s="1030"/>
      <c r="E1" s="1030"/>
      <c r="F1" s="1030"/>
      <c r="G1" s="1030"/>
      <c r="H1" s="1030"/>
      <c r="I1" s="1030"/>
      <c r="J1" s="1030"/>
      <c r="K1" s="1030"/>
      <c r="L1" s="1030"/>
      <c r="M1" s="1030"/>
      <c r="N1" s="1030"/>
      <c r="O1" s="248" t="s">
        <v>528</v>
      </c>
    </row>
    <row r="2" spans="1:15" ht="21" x14ac:dyDescent="0.35">
      <c r="A2" s="1031" t="s">
        <v>747</v>
      </c>
      <c r="B2" s="1031"/>
      <c r="C2" s="1031"/>
      <c r="D2" s="1031"/>
      <c r="E2" s="1031"/>
      <c r="F2" s="1031"/>
      <c r="G2" s="1031"/>
      <c r="H2" s="1031"/>
      <c r="I2" s="1031"/>
      <c r="J2" s="1031"/>
      <c r="K2" s="1031"/>
      <c r="L2" s="1031"/>
      <c r="M2" s="1031"/>
      <c r="N2" s="1031"/>
      <c r="O2" s="1031"/>
    </row>
    <row r="3" spans="1:15" ht="15" x14ac:dyDescent="0.3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</row>
    <row r="4" spans="1:15" ht="18" x14ac:dyDescent="0.35">
      <c r="A4" s="1030" t="s">
        <v>527</v>
      </c>
      <c r="B4" s="1030"/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</row>
    <row r="5" spans="1:15" ht="15" x14ac:dyDescent="0.3">
      <c r="A5" s="209" t="s">
        <v>252</v>
      </c>
      <c r="B5" s="209"/>
      <c r="C5" s="209"/>
      <c r="D5" s="209"/>
      <c r="E5" s="209"/>
      <c r="F5" s="209"/>
      <c r="G5" s="209"/>
      <c r="H5" s="209"/>
      <c r="I5" s="209"/>
      <c r="J5" s="209"/>
      <c r="K5" s="208"/>
      <c r="M5" s="1189" t="s">
        <v>1030</v>
      </c>
      <c r="N5" s="1189"/>
      <c r="O5" s="1189"/>
    </row>
    <row r="6" spans="1:15" ht="44.25" customHeight="1" x14ac:dyDescent="0.2">
      <c r="A6" s="1138" t="s">
        <v>2</v>
      </c>
      <c r="B6" s="1138" t="s">
        <v>3</v>
      </c>
      <c r="C6" s="1138" t="s">
        <v>304</v>
      </c>
      <c r="D6" s="1136" t="s">
        <v>305</v>
      </c>
      <c r="E6" s="1136" t="s">
        <v>306</v>
      </c>
      <c r="F6" s="1136" t="s">
        <v>307</v>
      </c>
      <c r="G6" s="1136" t="s">
        <v>308</v>
      </c>
      <c r="H6" s="1138" t="s">
        <v>309</v>
      </c>
      <c r="I6" s="1138"/>
      <c r="J6" s="1138" t="s">
        <v>310</v>
      </c>
      <c r="K6" s="1138"/>
      <c r="L6" s="1138" t="s">
        <v>311</v>
      </c>
      <c r="M6" s="1138"/>
      <c r="N6" s="1138" t="s">
        <v>312</v>
      </c>
      <c r="O6" s="1138"/>
    </row>
    <row r="7" spans="1:15" ht="54" customHeight="1" x14ac:dyDescent="0.2">
      <c r="A7" s="1138"/>
      <c r="B7" s="1138"/>
      <c r="C7" s="1138"/>
      <c r="D7" s="1137"/>
      <c r="E7" s="1137"/>
      <c r="F7" s="1137"/>
      <c r="G7" s="1137"/>
      <c r="H7" s="241" t="s">
        <v>313</v>
      </c>
      <c r="I7" s="241" t="s">
        <v>314</v>
      </c>
      <c r="J7" s="241" t="s">
        <v>313</v>
      </c>
      <c r="K7" s="241" t="s">
        <v>314</v>
      </c>
      <c r="L7" s="241" t="s">
        <v>313</v>
      </c>
      <c r="M7" s="241" t="s">
        <v>314</v>
      </c>
      <c r="N7" s="241" t="s">
        <v>313</v>
      </c>
      <c r="O7" s="241" t="s">
        <v>314</v>
      </c>
    </row>
    <row r="8" spans="1:15" ht="15" x14ac:dyDescent="0.2">
      <c r="A8" s="212" t="s">
        <v>259</v>
      </c>
      <c r="B8" s="212" t="s">
        <v>260</v>
      </c>
      <c r="C8" s="212" t="s">
        <v>261</v>
      </c>
      <c r="D8" s="212" t="s">
        <v>262</v>
      </c>
      <c r="E8" s="212" t="s">
        <v>263</v>
      </c>
      <c r="F8" s="212" t="s">
        <v>264</v>
      </c>
      <c r="G8" s="212" t="s">
        <v>265</v>
      </c>
      <c r="H8" s="212" t="s">
        <v>266</v>
      </c>
      <c r="I8" s="212" t="s">
        <v>285</v>
      </c>
      <c r="J8" s="212" t="s">
        <v>286</v>
      </c>
      <c r="K8" s="212" t="s">
        <v>287</v>
      </c>
      <c r="L8" s="212" t="s">
        <v>315</v>
      </c>
      <c r="M8" s="212" t="s">
        <v>316</v>
      </c>
      <c r="N8" s="212" t="s">
        <v>317</v>
      </c>
      <c r="O8" s="212" t="s">
        <v>318</v>
      </c>
    </row>
    <row r="9" spans="1:15" x14ac:dyDescent="0.2">
      <c r="A9" s="93">
        <v>1</v>
      </c>
      <c r="B9" s="430" t="s">
        <v>903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/>
      <c r="O9" s="8">
        <v>0</v>
      </c>
    </row>
    <row r="10" spans="1:15" x14ac:dyDescent="0.2">
      <c r="A10" s="93">
        <v>2</v>
      </c>
      <c r="B10" s="430" t="s">
        <v>904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/>
      <c r="O10" s="8">
        <v>0</v>
      </c>
    </row>
    <row r="11" spans="1:15" x14ac:dyDescent="0.2">
      <c r="A11" s="93">
        <v>3</v>
      </c>
      <c r="B11" s="430" t="s">
        <v>905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/>
      <c r="O11" s="8">
        <v>0</v>
      </c>
    </row>
    <row r="12" spans="1:15" ht="30" x14ac:dyDescent="0.2">
      <c r="A12" s="93">
        <v>4</v>
      </c>
      <c r="B12" s="430" t="s">
        <v>906</v>
      </c>
      <c r="C12" s="596">
        <v>1</v>
      </c>
      <c r="D12" s="628" t="s">
        <v>1010</v>
      </c>
      <c r="E12" s="596">
        <v>410</v>
      </c>
      <c r="F12" s="633">
        <v>72458</v>
      </c>
      <c r="G12" s="596">
        <v>20</v>
      </c>
      <c r="H12" s="498">
        <v>1813.43</v>
      </c>
      <c r="I12" s="498">
        <v>1894.98</v>
      </c>
      <c r="J12" s="498">
        <v>811.82</v>
      </c>
      <c r="K12" s="498">
        <v>828.02</v>
      </c>
      <c r="L12" s="498">
        <v>398.06</v>
      </c>
      <c r="M12" s="498">
        <v>371</v>
      </c>
      <c r="N12" s="498">
        <v>17</v>
      </c>
      <c r="O12" s="498">
        <v>3.68</v>
      </c>
    </row>
    <row r="13" spans="1:15" ht="14.25" x14ac:dyDescent="0.2">
      <c r="A13" s="93">
        <v>5</v>
      </c>
      <c r="B13" s="430" t="s">
        <v>907</v>
      </c>
      <c r="C13" s="8">
        <v>0</v>
      </c>
      <c r="D13" s="8">
        <v>0</v>
      </c>
      <c r="E13" s="8">
        <v>0</v>
      </c>
      <c r="F13" s="631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/>
      <c r="O13" s="8">
        <v>0</v>
      </c>
    </row>
    <row r="14" spans="1:15" ht="25.5" x14ac:dyDescent="0.2">
      <c r="A14" s="93">
        <v>6</v>
      </c>
      <c r="B14" s="645" t="s">
        <v>908</v>
      </c>
      <c r="C14" s="646">
        <v>1</v>
      </c>
      <c r="D14" s="647" t="s">
        <v>1017</v>
      </c>
      <c r="E14" s="648">
        <v>598</v>
      </c>
      <c r="F14" s="620">
        <v>85272</v>
      </c>
      <c r="G14" s="648" t="s">
        <v>1018</v>
      </c>
      <c r="H14" s="649">
        <v>2273.41</v>
      </c>
      <c r="I14" s="648">
        <v>2110.46</v>
      </c>
      <c r="J14" s="648">
        <v>1017.73</v>
      </c>
      <c r="K14" s="648">
        <v>929.07</v>
      </c>
      <c r="L14" s="648">
        <v>358.25</v>
      </c>
      <c r="M14" s="648">
        <v>333.55</v>
      </c>
      <c r="N14" s="648">
        <v>22</v>
      </c>
      <c r="O14" s="650">
        <v>6.51</v>
      </c>
    </row>
    <row r="15" spans="1:15" ht="14.25" x14ac:dyDescent="0.2">
      <c r="A15" s="93">
        <v>7</v>
      </c>
      <c r="B15" s="430" t="s">
        <v>909</v>
      </c>
      <c r="C15" s="8">
        <v>0</v>
      </c>
      <c r="D15" s="8">
        <v>0</v>
      </c>
      <c r="E15" s="8">
        <v>0</v>
      </c>
      <c r="F15" s="631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/>
      <c r="O15" s="8">
        <v>0</v>
      </c>
    </row>
    <row r="16" spans="1:15" ht="14.25" x14ac:dyDescent="0.2">
      <c r="A16" s="93">
        <v>8</v>
      </c>
      <c r="B16" s="431" t="s">
        <v>910</v>
      </c>
      <c r="C16" s="8">
        <v>0</v>
      </c>
      <c r="D16" s="8">
        <v>0</v>
      </c>
      <c r="E16" s="8">
        <v>0</v>
      </c>
      <c r="F16" s="631"/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/>
      <c r="O16" s="8">
        <v>0</v>
      </c>
    </row>
    <row r="17" spans="1:15" ht="14.25" x14ac:dyDescent="0.2">
      <c r="A17" s="93">
        <v>9</v>
      </c>
      <c r="B17" s="432" t="s">
        <v>911</v>
      </c>
      <c r="C17" s="8">
        <v>0</v>
      </c>
      <c r="D17" s="8">
        <v>0</v>
      </c>
      <c r="E17" s="8">
        <v>0</v>
      </c>
      <c r="F17" s="630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/>
      <c r="O17" s="8">
        <v>0</v>
      </c>
    </row>
    <row r="18" spans="1:15" ht="14.25" x14ac:dyDescent="0.2">
      <c r="A18" s="93">
        <v>10</v>
      </c>
      <c r="B18" s="433" t="s">
        <v>912</v>
      </c>
      <c r="C18" s="8">
        <v>0</v>
      </c>
      <c r="D18" s="8">
        <v>0</v>
      </c>
      <c r="E18" s="8">
        <v>0</v>
      </c>
      <c r="F18" s="631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/>
      <c r="O18" s="8">
        <v>0</v>
      </c>
    </row>
    <row r="19" spans="1:15" ht="14.25" x14ac:dyDescent="0.2">
      <c r="A19" s="93">
        <v>11</v>
      </c>
      <c r="B19" s="433" t="s">
        <v>913</v>
      </c>
      <c r="C19" s="8">
        <v>0</v>
      </c>
      <c r="D19" s="8">
        <v>0</v>
      </c>
      <c r="E19" s="8">
        <v>0</v>
      </c>
      <c r="F19" s="631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/>
      <c r="O19" s="8">
        <v>0</v>
      </c>
    </row>
    <row r="20" spans="1:15" ht="30" x14ac:dyDescent="0.3">
      <c r="A20" s="93">
        <v>12</v>
      </c>
      <c r="B20" s="154" t="s">
        <v>914</v>
      </c>
      <c r="C20" s="526">
        <v>1</v>
      </c>
      <c r="D20" s="526" t="s">
        <v>983</v>
      </c>
      <c r="E20" s="526">
        <v>544</v>
      </c>
      <c r="F20" s="627">
        <v>37626</v>
      </c>
      <c r="G20" s="526">
        <v>58</v>
      </c>
      <c r="H20" s="526">
        <v>442.24</v>
      </c>
      <c r="I20" s="526">
        <v>442.24</v>
      </c>
      <c r="J20" s="526">
        <v>509.1</v>
      </c>
      <c r="K20" s="526">
        <v>303.73599999999999</v>
      </c>
      <c r="L20" s="527">
        <v>147</v>
      </c>
      <c r="M20" s="528">
        <v>147</v>
      </c>
      <c r="N20" s="527">
        <v>11</v>
      </c>
      <c r="O20" s="527">
        <v>1.94</v>
      </c>
    </row>
    <row r="21" spans="1:15" ht="28.5" x14ac:dyDescent="0.2">
      <c r="A21" s="93">
        <v>13</v>
      </c>
      <c r="B21" s="433" t="s">
        <v>915</v>
      </c>
      <c r="C21" s="8">
        <v>0</v>
      </c>
      <c r="D21" s="8">
        <v>0</v>
      </c>
      <c r="E21" s="8">
        <v>0</v>
      </c>
      <c r="F21" s="641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</row>
    <row r="22" spans="1:15" ht="15" x14ac:dyDescent="0.2">
      <c r="A22" s="93">
        <v>14</v>
      </c>
      <c r="B22" s="434" t="s">
        <v>916</v>
      </c>
      <c r="C22" s="8">
        <v>0</v>
      </c>
      <c r="D22" s="8">
        <v>0</v>
      </c>
      <c r="E22" s="8">
        <v>0</v>
      </c>
      <c r="F22" s="635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</row>
    <row r="23" spans="1:15" ht="61.5" customHeight="1" x14ac:dyDescent="0.2">
      <c r="A23" s="93">
        <v>15</v>
      </c>
      <c r="B23" s="434" t="s">
        <v>917</v>
      </c>
      <c r="C23" s="212">
        <v>1</v>
      </c>
      <c r="D23" s="225" t="s">
        <v>1011</v>
      </c>
      <c r="E23" s="212">
        <v>427</v>
      </c>
      <c r="F23" s="631">
        <v>55738</v>
      </c>
      <c r="G23" s="225" t="s">
        <v>1012</v>
      </c>
      <c r="H23" s="629">
        <v>679</v>
      </c>
      <c r="I23" s="639">
        <v>667.32</v>
      </c>
      <c r="J23" s="212">
        <v>460</v>
      </c>
      <c r="K23" s="212">
        <v>311.0068</v>
      </c>
      <c r="L23" s="870">
        <v>32.375</v>
      </c>
      <c r="M23" s="870">
        <v>32.375</v>
      </c>
      <c r="N23" s="212">
        <v>15</v>
      </c>
      <c r="O23" s="212">
        <v>6.6039700000000003</v>
      </c>
    </row>
    <row r="24" spans="1:15" ht="15" x14ac:dyDescent="0.2">
      <c r="A24" s="93">
        <v>16</v>
      </c>
      <c r="B24" s="434" t="s">
        <v>918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</row>
    <row r="25" spans="1:15" ht="15" x14ac:dyDescent="0.2">
      <c r="A25" s="93">
        <v>17</v>
      </c>
      <c r="B25" s="434" t="s">
        <v>919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</row>
    <row r="26" spans="1:15" ht="15" x14ac:dyDescent="0.2">
      <c r="A26" s="93">
        <v>18</v>
      </c>
      <c r="B26" s="434" t="s">
        <v>920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</row>
    <row r="27" spans="1:15" ht="15" x14ac:dyDescent="0.2">
      <c r="A27" s="93">
        <v>19</v>
      </c>
      <c r="B27" s="434" t="s">
        <v>921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</row>
    <row r="28" spans="1:15" ht="15" x14ac:dyDescent="0.2">
      <c r="A28" s="93">
        <v>20</v>
      </c>
      <c r="B28" s="434" t="s">
        <v>922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</row>
    <row r="29" spans="1:15" ht="15" x14ac:dyDescent="0.2">
      <c r="A29" s="93">
        <v>21</v>
      </c>
      <c r="B29" s="434" t="s">
        <v>923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</row>
    <row r="30" spans="1:15" ht="15" x14ac:dyDescent="0.2">
      <c r="A30" s="93">
        <v>22</v>
      </c>
      <c r="B30" s="434" t="s">
        <v>924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</row>
    <row r="31" spans="1:15" x14ac:dyDescent="0.2">
      <c r="A31" s="90" t="s">
        <v>18</v>
      </c>
      <c r="B31" s="9"/>
      <c r="C31" s="869">
        <v>4</v>
      </c>
      <c r="D31" s="449">
        <f t="shared" ref="D31:O31" si="0">SUM(D9:D30)</f>
        <v>0</v>
      </c>
      <c r="E31" s="869">
        <f t="shared" si="0"/>
        <v>1979</v>
      </c>
      <c r="F31" s="869">
        <f t="shared" si="0"/>
        <v>251094</v>
      </c>
      <c r="G31" s="449">
        <f t="shared" si="0"/>
        <v>78</v>
      </c>
      <c r="H31" s="449">
        <f t="shared" si="0"/>
        <v>5208.08</v>
      </c>
      <c r="I31" s="449">
        <f t="shared" si="0"/>
        <v>5115</v>
      </c>
      <c r="J31" s="449">
        <f t="shared" si="0"/>
        <v>2798.65</v>
      </c>
      <c r="K31" s="449">
        <f t="shared" si="0"/>
        <v>2371.8328000000001</v>
      </c>
      <c r="L31" s="449">
        <f t="shared" si="0"/>
        <v>935.68499999999995</v>
      </c>
      <c r="M31" s="449">
        <f t="shared" si="0"/>
        <v>883.92499999999995</v>
      </c>
      <c r="N31" s="449">
        <f t="shared" si="0"/>
        <v>65</v>
      </c>
      <c r="O31" s="449">
        <f t="shared" si="0"/>
        <v>18.733969999999999</v>
      </c>
    </row>
    <row r="33" spans="1:15" x14ac:dyDescent="0.2">
      <c r="A33" s="214"/>
      <c r="B33" s="214"/>
      <c r="C33" s="214"/>
      <c r="D33" s="214"/>
      <c r="L33" s="229"/>
      <c r="M33" s="229"/>
      <c r="N33" s="229"/>
      <c r="O33" s="229"/>
    </row>
    <row r="34" spans="1:15" x14ac:dyDescent="0.2">
      <c r="A34" s="214"/>
      <c r="B34" s="214"/>
      <c r="C34" s="214"/>
      <c r="D34" s="214"/>
      <c r="L34" s="229"/>
      <c r="M34" s="229"/>
      <c r="N34" s="229"/>
      <c r="O34" s="229"/>
    </row>
    <row r="35" spans="1:15" x14ac:dyDescent="0.2">
      <c r="A35" s="214"/>
      <c r="B35" s="214"/>
      <c r="C35" s="214"/>
      <c r="D35" s="214"/>
      <c r="K35" s="953" t="s">
        <v>1034</v>
      </c>
      <c r="L35" s="953"/>
      <c r="M35" s="953"/>
      <c r="N35" s="953"/>
      <c r="O35" s="953"/>
    </row>
    <row r="36" spans="1:15" x14ac:dyDescent="0.2">
      <c r="A36" s="214"/>
      <c r="C36" s="214"/>
      <c r="D36" s="214"/>
      <c r="K36" s="953"/>
      <c r="L36" s="953"/>
      <c r="M36" s="953"/>
      <c r="N36" s="953"/>
      <c r="O36" s="953"/>
    </row>
    <row r="37" spans="1:15" ht="24.75" customHeight="1" x14ac:dyDescent="0.2">
      <c r="K37" s="953"/>
      <c r="L37" s="953"/>
      <c r="M37" s="953"/>
      <c r="N37" s="953"/>
      <c r="O37" s="953"/>
    </row>
  </sheetData>
  <mergeCells count="16">
    <mergeCell ref="K35:O37"/>
    <mergeCell ref="A1:N1"/>
    <mergeCell ref="A2:O2"/>
    <mergeCell ref="M5:O5"/>
    <mergeCell ref="A6:A7"/>
    <mergeCell ref="B6:B7"/>
    <mergeCell ref="C6:C7"/>
    <mergeCell ref="D6:D7"/>
    <mergeCell ref="E6:E7"/>
    <mergeCell ref="A4:O4"/>
    <mergeCell ref="F6:F7"/>
    <mergeCell ref="G6:G7"/>
    <mergeCell ref="H6:I6"/>
    <mergeCell ref="J6:K6"/>
    <mergeCell ref="L6:M6"/>
    <mergeCell ref="N6:O6"/>
  </mergeCells>
  <printOptions horizontalCentered="1"/>
  <pageMargins left="0.70866141732283472" right="0.70866141732283472" top="0.23622047244094491" bottom="0" header="0.31496062992125984" footer="0.31496062992125984"/>
  <pageSetup paperSize="9" scale="8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opLeftCell="A16" zoomScaleSheetLayoutView="90" workbookViewId="0">
      <selection activeCell="L38" sqref="L38:P40"/>
    </sheetView>
  </sheetViews>
  <sheetFormatPr defaultRowHeight="12.75" x14ac:dyDescent="0.2"/>
  <cols>
    <col min="1" max="1" width="8.5703125" style="214" customWidth="1"/>
    <col min="2" max="2" width="16.42578125" style="214" customWidth="1"/>
    <col min="3" max="3" width="12" style="214" customWidth="1"/>
    <col min="4" max="4" width="15.140625" style="214" customWidth="1"/>
    <col min="5" max="5" width="8.7109375" style="214" customWidth="1"/>
    <col min="6" max="6" width="7.28515625" style="214" customWidth="1"/>
    <col min="7" max="7" width="7.42578125" style="214" customWidth="1"/>
    <col min="8" max="8" width="6.28515625" style="214" customWidth="1"/>
    <col min="9" max="9" width="6.5703125" style="214" customWidth="1"/>
    <col min="10" max="10" width="6.7109375" style="214" customWidth="1"/>
    <col min="11" max="11" width="7.140625" style="214" customWidth="1"/>
    <col min="12" max="12" width="8.140625" style="214" customWidth="1"/>
    <col min="13" max="13" width="9.28515625" style="214" customWidth="1"/>
    <col min="14" max="15" width="11.42578125" style="214" customWidth="1"/>
    <col min="16" max="16" width="11.28515625" style="214" customWidth="1"/>
    <col min="17" max="16384" width="9.140625" style="214"/>
  </cols>
  <sheetData>
    <row r="1" spans="1:16" x14ac:dyDescent="0.2">
      <c r="H1" s="1190"/>
      <c r="I1" s="1190"/>
      <c r="L1" s="217" t="s">
        <v>529</v>
      </c>
    </row>
    <row r="2" spans="1:16" x14ac:dyDescent="0.2">
      <c r="D2" s="1190" t="s">
        <v>481</v>
      </c>
      <c r="E2" s="1190"/>
      <c r="F2" s="1190"/>
      <c r="G2" s="1190"/>
      <c r="H2" s="216"/>
      <c r="I2" s="216"/>
      <c r="L2" s="217"/>
    </row>
    <row r="3" spans="1:16" s="218" customFormat="1" ht="15.75" x14ac:dyDescent="0.25">
      <c r="A3" s="1191" t="s">
        <v>751</v>
      </c>
      <c r="B3" s="1191"/>
      <c r="C3" s="1191"/>
      <c r="D3" s="1191"/>
      <c r="E3" s="1191"/>
      <c r="F3" s="1191"/>
      <c r="G3" s="1191"/>
      <c r="H3" s="1191"/>
      <c r="I3" s="1191"/>
      <c r="J3" s="1191"/>
      <c r="K3" s="1191"/>
      <c r="L3" s="1191"/>
      <c r="M3" s="1191"/>
    </row>
    <row r="4" spans="1:16" s="218" customFormat="1" ht="20.25" customHeight="1" x14ac:dyDescent="0.25">
      <c r="A4" s="1191" t="s">
        <v>870</v>
      </c>
      <c r="B4" s="1191"/>
      <c r="C4" s="1191"/>
      <c r="D4" s="1191"/>
      <c r="E4" s="1191"/>
      <c r="F4" s="1191"/>
      <c r="G4" s="1191"/>
      <c r="H4" s="1191"/>
      <c r="I4" s="1191"/>
      <c r="J4" s="1191"/>
      <c r="K4" s="1191"/>
      <c r="L4" s="1191"/>
      <c r="M4" s="1191"/>
    </row>
    <row r="6" spans="1:16" x14ac:dyDescent="0.2">
      <c r="A6" s="219" t="s">
        <v>159</v>
      </c>
      <c r="B6" s="220"/>
      <c r="C6" s="221"/>
      <c r="D6" s="221"/>
      <c r="E6" s="221"/>
      <c r="F6" s="221"/>
      <c r="G6" s="221"/>
      <c r="H6" s="221"/>
      <c r="I6" s="221"/>
      <c r="J6" s="221"/>
    </row>
    <row r="8" spans="1:16" s="222" customFormat="1" ht="15" customHeight="1" x14ac:dyDescent="0.2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1040" t="s">
        <v>1030</v>
      </c>
      <c r="L8" s="1040"/>
      <c r="M8" s="1040"/>
      <c r="N8" s="1040"/>
      <c r="O8" s="1040"/>
      <c r="P8" s="1040"/>
    </row>
    <row r="9" spans="1:16" s="222" customFormat="1" ht="20.25" customHeight="1" x14ac:dyDescent="0.2">
      <c r="A9" s="1136" t="s">
        <v>2</v>
      </c>
      <c r="B9" s="1136" t="s">
        <v>3</v>
      </c>
      <c r="C9" s="1142" t="s">
        <v>268</v>
      </c>
      <c r="D9" s="1142" t="s">
        <v>269</v>
      </c>
      <c r="E9" s="1193" t="s">
        <v>270</v>
      </c>
      <c r="F9" s="1193"/>
      <c r="G9" s="1193"/>
      <c r="H9" s="1193"/>
      <c r="I9" s="1193"/>
      <c r="J9" s="1193"/>
      <c r="K9" s="1193"/>
      <c r="L9" s="1193"/>
      <c r="M9" s="1193"/>
      <c r="N9" s="1193"/>
      <c r="O9" s="1193"/>
      <c r="P9" s="1193"/>
    </row>
    <row r="10" spans="1:16" s="222" customFormat="1" ht="35.25" customHeight="1" x14ac:dyDescent="0.2">
      <c r="A10" s="1192"/>
      <c r="B10" s="1192"/>
      <c r="C10" s="1143"/>
      <c r="D10" s="1143"/>
      <c r="E10" s="303" t="s">
        <v>830</v>
      </c>
      <c r="F10" s="303" t="s">
        <v>271</v>
      </c>
      <c r="G10" s="303" t="s">
        <v>272</v>
      </c>
      <c r="H10" s="303" t="s">
        <v>273</v>
      </c>
      <c r="I10" s="303" t="s">
        <v>274</v>
      </c>
      <c r="J10" s="303" t="s">
        <v>275</v>
      </c>
      <c r="K10" s="303" t="s">
        <v>276</v>
      </c>
      <c r="L10" s="303" t="s">
        <v>277</v>
      </c>
      <c r="M10" s="303" t="s">
        <v>831</v>
      </c>
      <c r="N10" s="235" t="s">
        <v>832</v>
      </c>
      <c r="O10" s="235" t="s">
        <v>833</v>
      </c>
      <c r="P10" s="235" t="s">
        <v>834</v>
      </c>
    </row>
    <row r="11" spans="1:16" s="222" customFormat="1" ht="12.75" customHeight="1" x14ac:dyDescent="0.2">
      <c r="A11" s="225">
        <v>1</v>
      </c>
      <c r="B11" s="225">
        <v>2</v>
      </c>
      <c r="C11" s="225">
        <v>3</v>
      </c>
      <c r="D11" s="225">
        <v>4</v>
      </c>
      <c r="E11" s="225">
        <v>5</v>
      </c>
      <c r="F11" s="225">
        <v>6</v>
      </c>
      <c r="G11" s="225">
        <v>7</v>
      </c>
      <c r="H11" s="225">
        <v>8</v>
      </c>
      <c r="I11" s="225">
        <v>9</v>
      </c>
      <c r="J11" s="225">
        <v>10</v>
      </c>
      <c r="K11" s="225">
        <v>11</v>
      </c>
      <c r="L11" s="225">
        <v>12</v>
      </c>
      <c r="M11" s="225">
        <v>13</v>
      </c>
      <c r="N11" s="225">
        <v>14</v>
      </c>
      <c r="O11" s="225">
        <v>15</v>
      </c>
      <c r="P11" s="225">
        <v>16</v>
      </c>
    </row>
    <row r="12" spans="1:16" x14ac:dyDescent="0.2">
      <c r="A12" s="149">
        <v>1</v>
      </c>
      <c r="B12" s="430" t="s">
        <v>903</v>
      </c>
      <c r="C12" s="168">
        <v>772</v>
      </c>
      <c r="D12" s="149">
        <v>772</v>
      </c>
      <c r="E12" s="149">
        <v>772</v>
      </c>
      <c r="F12" s="149">
        <v>772</v>
      </c>
      <c r="G12" s="149">
        <v>772</v>
      </c>
      <c r="H12" s="149">
        <v>772</v>
      </c>
      <c r="I12" s="149">
        <v>772</v>
      </c>
      <c r="J12" s="149">
        <v>772</v>
      </c>
      <c r="K12" s="149">
        <v>772</v>
      </c>
      <c r="L12" s="149">
        <v>772</v>
      </c>
      <c r="M12" s="149">
        <v>772</v>
      </c>
      <c r="N12" s="149">
        <v>772</v>
      </c>
      <c r="O12" s="149">
        <v>772</v>
      </c>
      <c r="P12" s="149">
        <v>772</v>
      </c>
    </row>
    <row r="13" spans="1:16" x14ac:dyDescent="0.2">
      <c r="A13" s="149">
        <v>2</v>
      </c>
      <c r="B13" s="430" t="s">
        <v>904</v>
      </c>
      <c r="C13" s="168">
        <v>750</v>
      </c>
      <c r="D13" s="149">
        <v>750</v>
      </c>
      <c r="E13" s="149">
        <v>750</v>
      </c>
      <c r="F13" s="149">
        <v>750</v>
      </c>
      <c r="G13" s="149">
        <v>750</v>
      </c>
      <c r="H13" s="149">
        <v>750</v>
      </c>
      <c r="I13" s="149">
        <v>750</v>
      </c>
      <c r="J13" s="149">
        <v>750</v>
      </c>
      <c r="K13" s="149">
        <v>750</v>
      </c>
      <c r="L13" s="149">
        <v>750</v>
      </c>
      <c r="M13" s="149">
        <v>750</v>
      </c>
      <c r="N13" s="149">
        <v>750</v>
      </c>
      <c r="O13" s="149">
        <v>750</v>
      </c>
      <c r="P13" s="149">
        <v>750</v>
      </c>
    </row>
    <row r="14" spans="1:16" x14ac:dyDescent="0.2">
      <c r="A14" s="149">
        <v>3</v>
      </c>
      <c r="B14" s="430" t="s">
        <v>905</v>
      </c>
      <c r="C14" s="168">
        <v>369</v>
      </c>
      <c r="D14" s="149">
        <v>369</v>
      </c>
      <c r="E14" s="149">
        <v>369</v>
      </c>
      <c r="F14" s="149">
        <v>369</v>
      </c>
      <c r="G14" s="149">
        <v>369</v>
      </c>
      <c r="H14" s="149">
        <v>369</v>
      </c>
      <c r="I14" s="149">
        <v>369</v>
      </c>
      <c r="J14" s="149">
        <v>369</v>
      </c>
      <c r="K14" s="149">
        <v>369</v>
      </c>
      <c r="L14" s="149">
        <v>369</v>
      </c>
      <c r="M14" s="149">
        <v>369</v>
      </c>
      <c r="N14" s="149">
        <v>369</v>
      </c>
      <c r="O14" s="149">
        <v>369</v>
      </c>
      <c r="P14" s="149">
        <v>369</v>
      </c>
    </row>
    <row r="15" spans="1:16" s="143" customFormat="1" ht="12.75" customHeight="1" x14ac:dyDescent="0.2">
      <c r="A15" s="149">
        <v>4</v>
      </c>
      <c r="B15" s="430" t="s">
        <v>906</v>
      </c>
      <c r="C15" s="168">
        <v>410</v>
      </c>
      <c r="D15" s="149">
        <v>410</v>
      </c>
      <c r="E15" s="149">
        <v>410</v>
      </c>
      <c r="F15" s="149">
        <v>410</v>
      </c>
      <c r="G15" s="149">
        <v>410</v>
      </c>
      <c r="H15" s="149">
        <v>410</v>
      </c>
      <c r="I15" s="149">
        <v>410</v>
      </c>
      <c r="J15" s="149">
        <v>410</v>
      </c>
      <c r="K15" s="149">
        <v>410</v>
      </c>
      <c r="L15" s="149">
        <v>410</v>
      </c>
      <c r="M15" s="149">
        <v>410</v>
      </c>
      <c r="N15" s="149">
        <v>410</v>
      </c>
      <c r="O15" s="149">
        <v>410</v>
      </c>
      <c r="P15" s="149">
        <v>410</v>
      </c>
    </row>
    <row r="16" spans="1:16" s="143" customFormat="1" ht="12.75" customHeight="1" x14ac:dyDescent="0.2">
      <c r="A16" s="149">
        <v>5</v>
      </c>
      <c r="B16" s="430" t="s">
        <v>907</v>
      </c>
      <c r="C16" s="666">
        <v>617</v>
      </c>
      <c r="D16" s="672">
        <v>617</v>
      </c>
      <c r="E16" s="672">
        <v>617</v>
      </c>
      <c r="F16" s="672">
        <v>617</v>
      </c>
      <c r="G16" s="672">
        <v>617</v>
      </c>
      <c r="H16" s="672">
        <v>617</v>
      </c>
      <c r="I16" s="672">
        <v>617</v>
      </c>
      <c r="J16" s="672">
        <v>617</v>
      </c>
      <c r="K16" s="672">
        <v>617</v>
      </c>
      <c r="L16" s="672">
        <v>617</v>
      </c>
      <c r="M16" s="672">
        <v>617</v>
      </c>
      <c r="N16" s="672">
        <v>617</v>
      </c>
      <c r="O16" s="672">
        <v>617</v>
      </c>
      <c r="P16" s="672">
        <v>617</v>
      </c>
    </row>
    <row r="17" spans="1:16" s="143" customFormat="1" ht="13.15" customHeight="1" x14ac:dyDescent="0.2">
      <c r="A17" s="149">
        <v>6</v>
      </c>
      <c r="B17" s="430" t="s">
        <v>908</v>
      </c>
      <c r="C17" s="666">
        <v>598</v>
      </c>
      <c r="D17" s="672">
        <v>598</v>
      </c>
      <c r="E17" s="672">
        <v>598</v>
      </c>
      <c r="F17" s="672">
        <v>598</v>
      </c>
      <c r="G17" s="672">
        <v>598</v>
      </c>
      <c r="H17" s="672">
        <v>598</v>
      </c>
      <c r="I17" s="672">
        <v>598</v>
      </c>
      <c r="J17" s="672">
        <v>598</v>
      </c>
      <c r="K17" s="672">
        <v>598</v>
      </c>
      <c r="L17" s="672">
        <v>598</v>
      </c>
      <c r="M17" s="672">
        <v>598</v>
      </c>
      <c r="N17" s="672">
        <v>598</v>
      </c>
      <c r="O17" s="672">
        <v>598</v>
      </c>
      <c r="P17" s="672">
        <v>598</v>
      </c>
    </row>
    <row r="18" spans="1:16" ht="12.75" customHeight="1" x14ac:dyDescent="0.2">
      <c r="A18" s="149">
        <v>7</v>
      </c>
      <c r="B18" s="430" t="s">
        <v>909</v>
      </c>
      <c r="C18" s="168">
        <v>868</v>
      </c>
      <c r="D18" s="149">
        <v>868</v>
      </c>
      <c r="E18" s="149">
        <v>868</v>
      </c>
      <c r="F18" s="149">
        <v>868</v>
      </c>
      <c r="G18" s="149">
        <v>868</v>
      </c>
      <c r="H18" s="149">
        <v>868</v>
      </c>
      <c r="I18" s="149">
        <v>868</v>
      </c>
      <c r="J18" s="149">
        <v>868</v>
      </c>
      <c r="K18" s="149">
        <v>868</v>
      </c>
      <c r="L18" s="149">
        <v>868</v>
      </c>
      <c r="M18" s="149">
        <v>868</v>
      </c>
      <c r="N18" s="149">
        <v>868</v>
      </c>
      <c r="O18" s="149">
        <v>868</v>
      </c>
      <c r="P18" s="149">
        <v>868</v>
      </c>
    </row>
    <row r="19" spans="1:16" x14ac:dyDescent="0.2">
      <c r="A19" s="149">
        <v>8</v>
      </c>
      <c r="B19" s="431" t="s">
        <v>910</v>
      </c>
      <c r="C19" s="168">
        <v>525</v>
      </c>
      <c r="D19" s="149">
        <v>525</v>
      </c>
      <c r="E19" s="149">
        <v>525</v>
      </c>
      <c r="F19" s="149">
        <v>525</v>
      </c>
      <c r="G19" s="149">
        <v>525</v>
      </c>
      <c r="H19" s="149">
        <v>525</v>
      </c>
      <c r="I19" s="149">
        <v>525</v>
      </c>
      <c r="J19" s="149">
        <v>525</v>
      </c>
      <c r="K19" s="149">
        <v>525</v>
      </c>
      <c r="L19" s="149">
        <v>525</v>
      </c>
      <c r="M19" s="149">
        <v>525</v>
      </c>
      <c r="N19" s="149">
        <v>525</v>
      </c>
      <c r="O19" s="149">
        <v>525</v>
      </c>
      <c r="P19" s="149">
        <v>525</v>
      </c>
    </row>
    <row r="20" spans="1:16" ht="14.25" x14ac:dyDescent="0.2">
      <c r="A20" s="149">
        <v>9</v>
      </c>
      <c r="B20" s="432" t="s">
        <v>911</v>
      </c>
      <c r="C20" s="168">
        <v>741</v>
      </c>
      <c r="D20" s="149">
        <v>741</v>
      </c>
      <c r="E20" s="149">
        <v>741</v>
      </c>
      <c r="F20" s="149">
        <v>741</v>
      </c>
      <c r="G20" s="149">
        <v>741</v>
      </c>
      <c r="H20" s="149">
        <v>741</v>
      </c>
      <c r="I20" s="149">
        <v>741</v>
      </c>
      <c r="J20" s="149">
        <v>741</v>
      </c>
      <c r="K20" s="149">
        <v>741</v>
      </c>
      <c r="L20" s="149">
        <v>741</v>
      </c>
      <c r="M20" s="149">
        <v>741</v>
      </c>
      <c r="N20" s="149">
        <v>741</v>
      </c>
      <c r="O20" s="149">
        <v>741</v>
      </c>
      <c r="P20" s="149">
        <v>741</v>
      </c>
    </row>
    <row r="21" spans="1:16" ht="14.25" x14ac:dyDescent="0.2">
      <c r="A21" s="149">
        <v>10</v>
      </c>
      <c r="B21" s="433" t="s">
        <v>912</v>
      </c>
      <c r="C21" s="168">
        <v>595</v>
      </c>
      <c r="D21" s="149">
        <v>595</v>
      </c>
      <c r="E21" s="149">
        <v>595</v>
      </c>
      <c r="F21" s="149">
        <v>595</v>
      </c>
      <c r="G21" s="149">
        <v>595</v>
      </c>
      <c r="H21" s="149">
        <v>595</v>
      </c>
      <c r="I21" s="149">
        <v>595</v>
      </c>
      <c r="J21" s="149">
        <v>595</v>
      </c>
      <c r="K21" s="149">
        <v>595</v>
      </c>
      <c r="L21" s="149">
        <v>595</v>
      </c>
      <c r="M21" s="149">
        <v>595</v>
      </c>
      <c r="N21" s="149">
        <v>595</v>
      </c>
      <c r="O21" s="149">
        <v>595</v>
      </c>
      <c r="P21" s="149">
        <v>595</v>
      </c>
    </row>
    <row r="22" spans="1:16" ht="14.25" x14ac:dyDescent="0.2">
      <c r="A22" s="149">
        <v>11</v>
      </c>
      <c r="B22" s="433" t="s">
        <v>913</v>
      </c>
      <c r="C22" s="168">
        <v>778</v>
      </c>
      <c r="D22" s="149">
        <v>778</v>
      </c>
      <c r="E22" s="149">
        <v>778</v>
      </c>
      <c r="F22" s="149">
        <v>778</v>
      </c>
      <c r="G22" s="149">
        <v>778</v>
      </c>
      <c r="H22" s="149">
        <v>778</v>
      </c>
      <c r="I22" s="149">
        <v>778</v>
      </c>
      <c r="J22" s="149">
        <v>778</v>
      </c>
      <c r="K22" s="149">
        <v>778</v>
      </c>
      <c r="L22" s="149">
        <v>778</v>
      </c>
      <c r="M22" s="149">
        <v>778</v>
      </c>
      <c r="N22" s="149">
        <v>778</v>
      </c>
      <c r="O22" s="149">
        <v>778</v>
      </c>
      <c r="P22" s="149">
        <v>778</v>
      </c>
    </row>
    <row r="23" spans="1:16" ht="14.25" x14ac:dyDescent="0.2">
      <c r="A23" s="149">
        <v>12</v>
      </c>
      <c r="B23" s="433" t="s">
        <v>914</v>
      </c>
      <c r="C23" s="168">
        <v>791</v>
      </c>
      <c r="D23" s="149">
        <v>791</v>
      </c>
      <c r="E23" s="149">
        <v>791</v>
      </c>
      <c r="F23" s="149">
        <v>791</v>
      </c>
      <c r="G23" s="149">
        <v>791</v>
      </c>
      <c r="H23" s="149">
        <v>791</v>
      </c>
      <c r="I23" s="149">
        <v>791</v>
      </c>
      <c r="J23" s="149">
        <v>791</v>
      </c>
      <c r="K23" s="149">
        <v>791</v>
      </c>
      <c r="L23" s="149">
        <v>791</v>
      </c>
      <c r="M23" s="149">
        <v>791</v>
      </c>
      <c r="N23" s="149">
        <v>791</v>
      </c>
      <c r="O23" s="149">
        <v>791</v>
      </c>
      <c r="P23" s="149">
        <v>791</v>
      </c>
    </row>
    <row r="24" spans="1:16" ht="14.25" x14ac:dyDescent="0.2">
      <c r="A24" s="149">
        <v>13</v>
      </c>
      <c r="B24" s="433" t="s">
        <v>915</v>
      </c>
      <c r="C24" s="168">
        <v>749</v>
      </c>
      <c r="D24" s="149">
        <v>749</v>
      </c>
      <c r="E24" s="149">
        <v>749</v>
      </c>
      <c r="F24" s="149">
        <v>749</v>
      </c>
      <c r="G24" s="149">
        <v>749</v>
      </c>
      <c r="H24" s="149">
        <v>749</v>
      </c>
      <c r="I24" s="149">
        <v>749</v>
      </c>
      <c r="J24" s="149">
        <v>749</v>
      </c>
      <c r="K24" s="149">
        <v>749</v>
      </c>
      <c r="L24" s="149">
        <v>749</v>
      </c>
      <c r="M24" s="149">
        <v>749</v>
      </c>
      <c r="N24" s="149">
        <v>749</v>
      </c>
      <c r="O24" s="149">
        <v>749</v>
      </c>
      <c r="P24" s="149">
        <v>749</v>
      </c>
    </row>
    <row r="25" spans="1:16" ht="15" x14ac:dyDescent="0.2">
      <c r="A25" s="149">
        <v>14</v>
      </c>
      <c r="B25" s="434" t="s">
        <v>916</v>
      </c>
      <c r="C25" s="168">
        <v>835</v>
      </c>
      <c r="D25" s="149">
        <v>835</v>
      </c>
      <c r="E25" s="149">
        <v>835</v>
      </c>
      <c r="F25" s="149">
        <v>835</v>
      </c>
      <c r="G25" s="149">
        <v>835</v>
      </c>
      <c r="H25" s="149">
        <v>835</v>
      </c>
      <c r="I25" s="149">
        <v>835</v>
      </c>
      <c r="J25" s="149">
        <v>835</v>
      </c>
      <c r="K25" s="149">
        <v>835</v>
      </c>
      <c r="L25" s="149">
        <v>835</v>
      </c>
      <c r="M25" s="149">
        <v>835</v>
      </c>
      <c r="N25" s="149">
        <v>835</v>
      </c>
      <c r="O25" s="149">
        <v>835</v>
      </c>
      <c r="P25" s="149">
        <v>835</v>
      </c>
    </row>
    <row r="26" spans="1:16" ht="15" x14ac:dyDescent="0.2">
      <c r="A26" s="149">
        <v>15</v>
      </c>
      <c r="B26" s="434" t="s">
        <v>917</v>
      </c>
      <c r="C26" s="168">
        <v>612</v>
      </c>
      <c r="D26" s="149">
        <v>612</v>
      </c>
      <c r="E26" s="149">
        <v>612</v>
      </c>
      <c r="F26" s="149">
        <v>612</v>
      </c>
      <c r="G26" s="149">
        <v>612</v>
      </c>
      <c r="H26" s="149">
        <v>612</v>
      </c>
      <c r="I26" s="149">
        <v>612</v>
      </c>
      <c r="J26" s="149">
        <v>612</v>
      </c>
      <c r="K26" s="149">
        <v>612</v>
      </c>
      <c r="L26" s="149">
        <v>612</v>
      </c>
      <c r="M26" s="149">
        <v>612</v>
      </c>
      <c r="N26" s="149">
        <v>612</v>
      </c>
      <c r="O26" s="149">
        <v>612</v>
      </c>
      <c r="P26" s="149">
        <v>612</v>
      </c>
    </row>
    <row r="27" spans="1:16" ht="15" x14ac:dyDescent="0.2">
      <c r="A27" s="149">
        <v>16</v>
      </c>
      <c r="B27" s="434" t="s">
        <v>918</v>
      </c>
      <c r="C27" s="168">
        <v>418</v>
      </c>
      <c r="D27" s="149">
        <v>418</v>
      </c>
      <c r="E27" s="149">
        <v>418</v>
      </c>
      <c r="F27" s="149">
        <v>418</v>
      </c>
      <c r="G27" s="149">
        <v>418</v>
      </c>
      <c r="H27" s="149">
        <v>418</v>
      </c>
      <c r="I27" s="149">
        <v>418</v>
      </c>
      <c r="J27" s="149">
        <v>418</v>
      </c>
      <c r="K27" s="149">
        <v>418</v>
      </c>
      <c r="L27" s="149">
        <v>418</v>
      </c>
      <c r="M27" s="149">
        <v>418</v>
      </c>
      <c r="N27" s="149">
        <v>418</v>
      </c>
      <c r="O27" s="149">
        <v>418</v>
      </c>
      <c r="P27" s="149">
        <v>418</v>
      </c>
    </row>
    <row r="28" spans="1:16" ht="15" x14ac:dyDescent="0.2">
      <c r="A28" s="149">
        <v>17</v>
      </c>
      <c r="B28" s="434" t="s">
        <v>919</v>
      </c>
      <c r="C28" s="168">
        <v>422</v>
      </c>
      <c r="D28" s="149">
        <v>422</v>
      </c>
      <c r="E28" s="149">
        <v>422</v>
      </c>
      <c r="F28" s="149">
        <v>422</v>
      </c>
      <c r="G28" s="149">
        <v>422</v>
      </c>
      <c r="H28" s="149">
        <v>422</v>
      </c>
      <c r="I28" s="149">
        <v>422</v>
      </c>
      <c r="J28" s="149">
        <v>422</v>
      </c>
      <c r="K28" s="149">
        <v>422</v>
      </c>
      <c r="L28" s="149">
        <v>422</v>
      </c>
      <c r="M28" s="149">
        <v>422</v>
      </c>
      <c r="N28" s="149">
        <v>422</v>
      </c>
      <c r="O28" s="149">
        <v>422</v>
      </c>
      <c r="P28" s="149">
        <v>422</v>
      </c>
    </row>
    <row r="29" spans="1:16" ht="15" x14ac:dyDescent="0.2">
      <c r="A29" s="149">
        <v>18</v>
      </c>
      <c r="B29" s="434" t="s">
        <v>920</v>
      </c>
      <c r="C29" s="168">
        <v>645</v>
      </c>
      <c r="D29" s="149">
        <v>645</v>
      </c>
      <c r="E29" s="149">
        <v>645</v>
      </c>
      <c r="F29" s="149">
        <v>645</v>
      </c>
      <c r="G29" s="149">
        <v>645</v>
      </c>
      <c r="H29" s="149">
        <v>645</v>
      </c>
      <c r="I29" s="149">
        <v>645</v>
      </c>
      <c r="J29" s="149">
        <v>645</v>
      </c>
      <c r="K29" s="149">
        <v>645</v>
      </c>
      <c r="L29" s="149">
        <v>645</v>
      </c>
      <c r="M29" s="149">
        <v>645</v>
      </c>
      <c r="N29" s="149">
        <v>645</v>
      </c>
      <c r="O29" s="149">
        <v>645</v>
      </c>
      <c r="P29" s="149">
        <v>645</v>
      </c>
    </row>
    <row r="30" spans="1:16" ht="15" x14ac:dyDescent="0.2">
      <c r="A30" s="149">
        <v>19</v>
      </c>
      <c r="B30" s="434" t="s">
        <v>921</v>
      </c>
      <c r="C30" s="168">
        <v>411</v>
      </c>
      <c r="D30" s="149">
        <v>411</v>
      </c>
      <c r="E30" s="149">
        <v>411</v>
      </c>
      <c r="F30" s="149">
        <v>411</v>
      </c>
      <c r="G30" s="149">
        <v>411</v>
      </c>
      <c r="H30" s="149">
        <v>411</v>
      </c>
      <c r="I30" s="149">
        <v>411</v>
      </c>
      <c r="J30" s="149">
        <v>411</v>
      </c>
      <c r="K30" s="149">
        <v>411</v>
      </c>
      <c r="L30" s="149">
        <v>411</v>
      </c>
      <c r="M30" s="149">
        <v>411</v>
      </c>
      <c r="N30" s="149">
        <v>411</v>
      </c>
      <c r="O30" s="149">
        <v>411</v>
      </c>
      <c r="P30" s="149">
        <v>411</v>
      </c>
    </row>
    <row r="31" spans="1:16" ht="15" x14ac:dyDescent="0.2">
      <c r="A31" s="149">
        <v>20</v>
      </c>
      <c r="B31" s="434" t="s">
        <v>922</v>
      </c>
      <c r="C31" s="168">
        <v>832</v>
      </c>
      <c r="D31" s="149">
        <v>832</v>
      </c>
      <c r="E31" s="149">
        <v>832</v>
      </c>
      <c r="F31" s="149">
        <v>832</v>
      </c>
      <c r="G31" s="149">
        <v>832</v>
      </c>
      <c r="H31" s="149">
        <v>832</v>
      </c>
      <c r="I31" s="149">
        <v>832</v>
      </c>
      <c r="J31" s="149">
        <v>832</v>
      </c>
      <c r="K31" s="149">
        <v>832</v>
      </c>
      <c r="L31" s="149">
        <v>832</v>
      </c>
      <c r="M31" s="149">
        <v>832</v>
      </c>
      <c r="N31" s="149">
        <v>832</v>
      </c>
      <c r="O31" s="149">
        <v>832</v>
      </c>
      <c r="P31" s="149">
        <v>832</v>
      </c>
    </row>
    <row r="32" spans="1:16" ht="15" x14ac:dyDescent="0.2">
      <c r="A32" s="149">
        <v>21</v>
      </c>
      <c r="B32" s="434" t="s">
        <v>923</v>
      </c>
      <c r="C32" s="168">
        <v>713</v>
      </c>
      <c r="D32" s="149">
        <v>713</v>
      </c>
      <c r="E32" s="149">
        <v>713</v>
      </c>
      <c r="F32" s="149">
        <v>713</v>
      </c>
      <c r="G32" s="149">
        <v>713</v>
      </c>
      <c r="H32" s="149">
        <v>713</v>
      </c>
      <c r="I32" s="149">
        <v>713</v>
      </c>
      <c r="J32" s="149">
        <v>713</v>
      </c>
      <c r="K32" s="149">
        <v>713</v>
      </c>
      <c r="L32" s="149">
        <v>713</v>
      </c>
      <c r="M32" s="149">
        <v>713</v>
      </c>
      <c r="N32" s="149">
        <v>713</v>
      </c>
      <c r="O32" s="149">
        <v>713</v>
      </c>
      <c r="P32" s="149">
        <v>713</v>
      </c>
    </row>
    <row r="33" spans="1:16" ht="15" x14ac:dyDescent="0.2">
      <c r="A33" s="149">
        <v>22</v>
      </c>
      <c r="B33" s="434" t="s">
        <v>924</v>
      </c>
      <c r="C33" s="168">
        <v>946</v>
      </c>
      <c r="D33" s="149">
        <v>946</v>
      </c>
      <c r="E33" s="149">
        <v>946</v>
      </c>
      <c r="F33" s="149">
        <v>946</v>
      </c>
      <c r="G33" s="149">
        <v>946</v>
      </c>
      <c r="H33" s="149">
        <v>946</v>
      </c>
      <c r="I33" s="149">
        <v>946</v>
      </c>
      <c r="J33" s="149">
        <v>946</v>
      </c>
      <c r="K33" s="149">
        <v>946</v>
      </c>
      <c r="L33" s="149">
        <v>946</v>
      </c>
      <c r="M33" s="149">
        <v>946</v>
      </c>
      <c r="N33" s="149">
        <v>946</v>
      </c>
      <c r="O33" s="149">
        <v>946</v>
      </c>
      <c r="P33" s="149">
        <v>946</v>
      </c>
    </row>
    <row r="34" spans="1:16" x14ac:dyDescent="0.2">
      <c r="A34" s="147" t="s">
        <v>18</v>
      </c>
      <c r="B34" s="147"/>
      <c r="C34" s="168">
        <f>SUM(C12:C33)</f>
        <v>14397</v>
      </c>
      <c r="D34" s="168">
        <f t="shared" ref="D34:P34" si="0">SUM(D12:D33)</f>
        <v>14397</v>
      </c>
      <c r="E34" s="168">
        <f t="shared" si="0"/>
        <v>14397</v>
      </c>
      <c r="F34" s="168">
        <f t="shared" si="0"/>
        <v>14397</v>
      </c>
      <c r="G34" s="168">
        <f t="shared" si="0"/>
        <v>14397</v>
      </c>
      <c r="H34" s="168">
        <f t="shared" si="0"/>
        <v>14397</v>
      </c>
      <c r="I34" s="168">
        <f t="shared" si="0"/>
        <v>14397</v>
      </c>
      <c r="J34" s="168">
        <f t="shared" si="0"/>
        <v>14397</v>
      </c>
      <c r="K34" s="168">
        <f t="shared" si="0"/>
        <v>14397</v>
      </c>
      <c r="L34" s="168">
        <f t="shared" si="0"/>
        <v>14397</v>
      </c>
      <c r="M34" s="168">
        <f t="shared" si="0"/>
        <v>14397</v>
      </c>
      <c r="N34" s="168">
        <f t="shared" si="0"/>
        <v>14397</v>
      </c>
      <c r="O34" s="168">
        <f t="shared" si="0"/>
        <v>14397</v>
      </c>
      <c r="P34" s="168">
        <f t="shared" si="0"/>
        <v>14397</v>
      </c>
    </row>
    <row r="37" spans="1:16" x14ac:dyDescent="0.2">
      <c r="H37" s="229"/>
      <c r="I37" s="229"/>
      <c r="J37" s="229"/>
      <c r="K37" s="229"/>
      <c r="L37" s="229"/>
      <c r="M37" s="229"/>
    </row>
    <row r="38" spans="1:16" x14ac:dyDescent="0.2">
      <c r="H38" s="229"/>
      <c r="I38" s="229"/>
      <c r="J38" s="229"/>
      <c r="K38" s="229"/>
      <c r="L38" s="953" t="s">
        <v>1034</v>
      </c>
      <c r="M38" s="953"/>
      <c r="N38" s="953"/>
      <c r="O38" s="953"/>
      <c r="P38" s="953"/>
    </row>
    <row r="39" spans="1:16" x14ac:dyDescent="0.2">
      <c r="H39" s="229"/>
      <c r="I39" s="229"/>
      <c r="J39" s="229"/>
      <c r="K39" s="229"/>
      <c r="L39" s="953"/>
      <c r="M39" s="953"/>
      <c r="N39" s="953"/>
      <c r="O39" s="953"/>
      <c r="P39" s="953"/>
    </row>
    <row r="40" spans="1:16" ht="21.75" customHeight="1" x14ac:dyDescent="0.2">
      <c r="H40" s="219"/>
      <c r="I40" s="219"/>
      <c r="J40" s="219"/>
      <c r="K40" s="219"/>
      <c r="L40" s="953"/>
      <c r="M40" s="953"/>
      <c r="N40" s="953"/>
      <c r="O40" s="953"/>
      <c r="P40" s="953"/>
    </row>
  </sheetData>
  <mergeCells count="11">
    <mergeCell ref="L38:P40"/>
    <mergeCell ref="H1:I1"/>
    <mergeCell ref="A3:M3"/>
    <mergeCell ref="A4:M4"/>
    <mergeCell ref="A9:A10"/>
    <mergeCell ref="B9:B10"/>
    <mergeCell ref="D2:G2"/>
    <mergeCell ref="C9:C10"/>
    <mergeCell ref="D9:D10"/>
    <mergeCell ref="K8:P8"/>
    <mergeCell ref="E9:P9"/>
  </mergeCells>
  <printOptions horizontalCentered="1"/>
  <pageMargins left="0.70866141732283472" right="0.70866141732283472" top="0.23622047244094491" bottom="0" header="0.31496062992125984" footer="0.31496062992125984"/>
  <pageSetup paperSize="9" scale="86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topLeftCell="A25" zoomScaleSheetLayoutView="90" workbookViewId="0">
      <selection activeCell="A38" sqref="A38:O38"/>
    </sheetView>
  </sheetViews>
  <sheetFormatPr defaultRowHeight="12.75" x14ac:dyDescent="0.2"/>
  <cols>
    <col min="1" max="1" width="8.5703125" style="214" customWidth="1"/>
    <col min="2" max="2" width="17.85546875" style="214" customWidth="1"/>
    <col min="3" max="3" width="11.140625" style="214" customWidth="1"/>
    <col min="4" max="5" width="9.140625" style="214" customWidth="1"/>
    <col min="6" max="6" width="7.85546875" style="214" customWidth="1"/>
    <col min="7" max="7" width="8.42578125" style="214" customWidth="1"/>
    <col min="8" max="8" width="9.28515625" style="214" customWidth="1"/>
    <col min="9" max="9" width="10.28515625" style="214" customWidth="1"/>
    <col min="10" max="10" width="9.140625" style="214" customWidth="1"/>
    <col min="11" max="11" width="10.140625" style="214" customWidth="1"/>
    <col min="12" max="12" width="11" style="214" customWidth="1"/>
    <col min="13" max="14" width="9.140625" style="214"/>
    <col min="15" max="15" width="11.140625" style="214" customWidth="1"/>
    <col min="16" max="16384" width="9.140625" style="214"/>
  </cols>
  <sheetData>
    <row r="1" spans="1:15" x14ac:dyDescent="0.2">
      <c r="G1" s="1190"/>
      <c r="H1" s="1190"/>
      <c r="K1" s="1194" t="s">
        <v>548</v>
      </c>
      <c r="L1" s="1194"/>
    </row>
    <row r="2" spans="1:15" x14ac:dyDescent="0.2">
      <c r="C2" s="1190" t="s">
        <v>635</v>
      </c>
      <c r="D2" s="1190"/>
      <c r="E2" s="1190"/>
      <c r="F2" s="1190"/>
      <c r="G2" s="1190"/>
      <c r="H2" s="1190"/>
      <c r="I2" s="1190"/>
      <c r="K2" s="217"/>
    </row>
    <row r="3" spans="1:15" s="218" customFormat="1" ht="15.75" x14ac:dyDescent="0.25">
      <c r="A3" s="1191" t="s">
        <v>751</v>
      </c>
      <c r="B3" s="1191"/>
      <c r="C3" s="1191"/>
      <c r="D3" s="1191"/>
      <c r="E3" s="1191"/>
      <c r="F3" s="1191"/>
      <c r="G3" s="1191"/>
      <c r="H3" s="1191"/>
      <c r="I3" s="1191"/>
      <c r="J3" s="1191"/>
      <c r="K3" s="1191"/>
      <c r="L3" s="1191"/>
    </row>
    <row r="4" spans="1:15" s="218" customFormat="1" ht="20.25" customHeight="1" x14ac:dyDescent="0.25">
      <c r="A4" s="1191" t="s">
        <v>824</v>
      </c>
      <c r="B4" s="1191"/>
      <c r="C4" s="1191"/>
      <c r="D4" s="1191"/>
      <c r="E4" s="1191"/>
      <c r="F4" s="1191"/>
      <c r="G4" s="1191"/>
      <c r="H4" s="1191"/>
      <c r="I4" s="1191"/>
      <c r="J4" s="1191"/>
      <c r="K4" s="1191"/>
      <c r="L4" s="1191"/>
    </row>
    <row r="6" spans="1:15" x14ac:dyDescent="0.2">
      <c r="A6" s="219" t="s">
        <v>159</v>
      </c>
      <c r="B6" s="220"/>
      <c r="C6" s="221"/>
      <c r="D6" s="221"/>
      <c r="E6" s="221"/>
      <c r="F6" s="221"/>
      <c r="G6" s="221"/>
      <c r="H6" s="221"/>
      <c r="I6" s="221"/>
    </row>
    <row r="7" spans="1:15" x14ac:dyDescent="0.2">
      <c r="A7" s="219"/>
      <c r="B7" s="221"/>
      <c r="C7" s="221"/>
      <c r="D7" s="221"/>
      <c r="E7" s="221"/>
      <c r="F7" s="221"/>
      <c r="G7" s="221"/>
      <c r="H7" s="221"/>
      <c r="I7" s="221"/>
    </row>
    <row r="8" spans="1:15" x14ac:dyDescent="0.2">
      <c r="A8" s="219"/>
      <c r="B8" s="221"/>
      <c r="C8" s="221"/>
      <c r="D8" s="221"/>
      <c r="E8" s="221"/>
      <c r="F8" s="221"/>
      <c r="G8" s="221"/>
      <c r="H8" s="221"/>
      <c r="I8" s="221"/>
    </row>
    <row r="9" spans="1:15" x14ac:dyDescent="0.2">
      <c r="A9" s="1197" t="s">
        <v>711</v>
      </c>
      <c r="B9" s="1197"/>
      <c r="C9" s="1197"/>
      <c r="D9" s="1197"/>
      <c r="E9" s="1197"/>
      <c r="F9" s="226"/>
      <c r="G9" s="221"/>
      <c r="H9" s="221"/>
      <c r="I9" s="221"/>
    </row>
    <row r="10" spans="1:15" x14ac:dyDescent="0.2">
      <c r="A10" s="1197" t="s">
        <v>712</v>
      </c>
      <c r="B10" s="1197"/>
      <c r="C10" s="1197"/>
      <c r="D10" s="1197"/>
      <c r="E10" s="1197"/>
      <c r="F10" s="226"/>
      <c r="G10" s="221"/>
      <c r="H10" s="221"/>
      <c r="I10" s="221"/>
    </row>
    <row r="12" spans="1:15" s="222" customFormat="1" ht="15" customHeight="1" x14ac:dyDescent="0.2">
      <c r="A12" s="214"/>
      <c r="B12" s="214"/>
      <c r="C12" s="214"/>
      <c r="D12" s="214"/>
      <c r="E12" s="214"/>
      <c r="F12" s="214"/>
      <c r="G12" s="214"/>
      <c r="H12" s="214"/>
      <c r="I12" s="214"/>
      <c r="J12" s="1040" t="s">
        <v>1030</v>
      </c>
      <c r="K12" s="1040"/>
      <c r="L12" s="1040"/>
    </row>
    <row r="13" spans="1:15" s="222" customFormat="1" ht="20.25" customHeight="1" x14ac:dyDescent="0.2">
      <c r="A13" s="1136" t="s">
        <v>73</v>
      </c>
      <c r="B13" s="1136" t="s">
        <v>3</v>
      </c>
      <c r="C13" s="1142" t="s">
        <v>268</v>
      </c>
      <c r="D13" s="1195" t="s">
        <v>660</v>
      </c>
      <c r="E13" s="1196"/>
      <c r="F13" s="1196"/>
      <c r="G13" s="1196"/>
      <c r="H13" s="1196"/>
      <c r="I13" s="1196"/>
      <c r="J13" s="1196"/>
      <c r="K13" s="1196"/>
      <c r="L13" s="1196"/>
      <c r="M13" s="1196"/>
      <c r="N13" s="1196"/>
      <c r="O13" s="1196"/>
    </row>
    <row r="14" spans="1:15" s="222" customFormat="1" ht="35.25" customHeight="1" x14ac:dyDescent="0.2">
      <c r="A14" s="1192"/>
      <c r="B14" s="1192"/>
      <c r="C14" s="1143"/>
      <c r="D14" s="303" t="s">
        <v>830</v>
      </c>
      <c r="E14" s="303" t="s">
        <v>271</v>
      </c>
      <c r="F14" s="303" t="s">
        <v>272</v>
      </c>
      <c r="G14" s="303" t="s">
        <v>273</v>
      </c>
      <c r="H14" s="303" t="s">
        <v>274</v>
      </c>
      <c r="I14" s="303" t="s">
        <v>275</v>
      </c>
      <c r="J14" s="303" t="s">
        <v>276</v>
      </c>
      <c r="K14" s="303" t="s">
        <v>277</v>
      </c>
      <c r="L14" s="303" t="s">
        <v>831</v>
      </c>
      <c r="M14" s="673" t="s">
        <v>1027</v>
      </c>
      <c r="N14" s="674" t="s">
        <v>833</v>
      </c>
      <c r="O14" s="674" t="s">
        <v>1026</v>
      </c>
    </row>
    <row r="15" spans="1:15" s="222" customFormat="1" ht="12.75" customHeight="1" x14ac:dyDescent="0.2">
      <c r="A15" s="225">
        <v>1</v>
      </c>
      <c r="B15" s="225">
        <v>2</v>
      </c>
      <c r="C15" s="225">
        <v>3</v>
      </c>
      <c r="D15" s="225">
        <v>4</v>
      </c>
      <c r="E15" s="225">
        <v>5</v>
      </c>
      <c r="F15" s="225">
        <v>6</v>
      </c>
      <c r="G15" s="225">
        <v>7</v>
      </c>
      <c r="H15" s="225">
        <v>8</v>
      </c>
      <c r="I15" s="225">
        <v>9</v>
      </c>
      <c r="J15" s="225">
        <v>10</v>
      </c>
      <c r="K15" s="225">
        <v>11</v>
      </c>
      <c r="L15" s="225">
        <v>12</v>
      </c>
      <c r="M15" s="147"/>
      <c r="N15" s="147"/>
      <c r="O15" s="147"/>
    </row>
    <row r="16" spans="1:15" x14ac:dyDescent="0.2">
      <c r="A16" s="149">
        <v>1</v>
      </c>
      <c r="B16" s="430" t="s">
        <v>903</v>
      </c>
      <c r="C16" s="168">
        <v>772</v>
      </c>
      <c r="D16" s="226">
        <v>710</v>
      </c>
      <c r="E16" s="226">
        <v>748</v>
      </c>
      <c r="F16" s="226">
        <v>1</v>
      </c>
      <c r="G16" s="226">
        <v>727</v>
      </c>
      <c r="H16" s="147">
        <v>729</v>
      </c>
      <c r="I16" s="147">
        <v>707</v>
      </c>
      <c r="J16" s="147">
        <v>708</v>
      </c>
      <c r="K16" s="147">
        <v>725</v>
      </c>
      <c r="L16" s="147">
        <v>722</v>
      </c>
      <c r="M16" s="147">
        <v>763</v>
      </c>
      <c r="N16" s="147">
        <v>765</v>
      </c>
      <c r="O16" s="147">
        <v>0</v>
      </c>
    </row>
    <row r="17" spans="1:15" x14ac:dyDescent="0.2">
      <c r="A17" s="149">
        <v>2</v>
      </c>
      <c r="B17" s="430" t="s">
        <v>904</v>
      </c>
      <c r="C17" s="168">
        <v>750</v>
      </c>
      <c r="D17" s="147">
        <v>736</v>
      </c>
      <c r="E17" s="147">
        <v>748</v>
      </c>
      <c r="F17" s="147">
        <v>1</v>
      </c>
      <c r="G17" s="147">
        <v>739</v>
      </c>
      <c r="H17" s="147">
        <v>740</v>
      </c>
      <c r="I17" s="147">
        <v>733</v>
      </c>
      <c r="J17" s="147">
        <v>712</v>
      </c>
      <c r="K17" s="147">
        <v>736</v>
      </c>
      <c r="L17" s="147">
        <v>742</v>
      </c>
      <c r="M17" s="147">
        <v>747</v>
      </c>
      <c r="N17" s="147">
        <v>747</v>
      </c>
      <c r="O17" s="147">
        <v>0</v>
      </c>
    </row>
    <row r="18" spans="1:15" x14ac:dyDescent="0.2">
      <c r="A18" s="149">
        <v>3</v>
      </c>
      <c r="B18" s="430" t="s">
        <v>905</v>
      </c>
      <c r="C18" s="168">
        <v>369</v>
      </c>
      <c r="D18" s="226">
        <v>367</v>
      </c>
      <c r="E18" s="226">
        <v>368</v>
      </c>
      <c r="F18" s="226">
        <v>0</v>
      </c>
      <c r="G18" s="148">
        <v>366</v>
      </c>
      <c r="H18" s="147">
        <v>364</v>
      </c>
      <c r="I18" s="147">
        <v>357</v>
      </c>
      <c r="J18" s="147">
        <v>345</v>
      </c>
      <c r="K18" s="147">
        <v>355</v>
      </c>
      <c r="L18" s="147">
        <v>356</v>
      </c>
      <c r="M18" s="147">
        <v>368</v>
      </c>
      <c r="N18" s="147">
        <v>367</v>
      </c>
      <c r="O18" s="147">
        <v>0</v>
      </c>
    </row>
    <row r="19" spans="1:15" s="143" customFormat="1" ht="12.75" customHeight="1" x14ac:dyDescent="0.2">
      <c r="A19" s="149">
        <v>4</v>
      </c>
      <c r="B19" s="430" t="s">
        <v>906</v>
      </c>
      <c r="C19" s="168">
        <v>410</v>
      </c>
      <c r="D19" s="147">
        <v>90</v>
      </c>
      <c r="E19" s="147">
        <v>94</v>
      </c>
      <c r="F19" s="147">
        <v>0</v>
      </c>
      <c r="G19" s="146">
        <v>93</v>
      </c>
      <c r="H19" s="147">
        <v>93</v>
      </c>
      <c r="I19" s="146">
        <v>95</v>
      </c>
      <c r="J19" s="146">
        <v>93</v>
      </c>
      <c r="K19" s="146">
        <v>94</v>
      </c>
      <c r="L19" s="146">
        <v>94</v>
      </c>
      <c r="M19" s="146">
        <v>95</v>
      </c>
      <c r="N19" s="146">
        <v>93</v>
      </c>
      <c r="O19" s="146">
        <v>0</v>
      </c>
    </row>
    <row r="20" spans="1:15" s="143" customFormat="1" ht="12.75" customHeight="1" x14ac:dyDescent="0.2">
      <c r="A20" s="149">
        <v>5</v>
      </c>
      <c r="B20" s="430" t="s">
        <v>907</v>
      </c>
      <c r="C20" s="666">
        <v>617</v>
      </c>
      <c r="D20" s="228">
        <v>553</v>
      </c>
      <c r="E20" s="228">
        <v>553</v>
      </c>
      <c r="F20" s="228">
        <v>0</v>
      </c>
      <c r="G20" s="228">
        <v>542</v>
      </c>
      <c r="H20" s="228">
        <v>541</v>
      </c>
      <c r="I20" s="146">
        <v>526</v>
      </c>
      <c r="J20" s="146">
        <v>509</v>
      </c>
      <c r="K20" s="146">
        <v>545</v>
      </c>
      <c r="L20" s="146">
        <v>551</v>
      </c>
      <c r="M20" s="146">
        <v>543</v>
      </c>
      <c r="N20" s="146">
        <v>540</v>
      </c>
      <c r="O20" s="146">
        <v>0</v>
      </c>
    </row>
    <row r="21" spans="1:15" s="143" customFormat="1" ht="13.15" customHeight="1" x14ac:dyDescent="0.2">
      <c r="A21" s="149">
        <v>6</v>
      </c>
      <c r="B21" s="430" t="s">
        <v>908</v>
      </c>
      <c r="C21" s="666">
        <v>598</v>
      </c>
      <c r="D21" s="228">
        <v>372</v>
      </c>
      <c r="E21" s="228">
        <v>426</v>
      </c>
      <c r="F21" s="228">
        <v>0</v>
      </c>
      <c r="G21" s="228">
        <v>418</v>
      </c>
      <c r="H21" s="228">
        <v>438</v>
      </c>
      <c r="I21" s="146">
        <v>419</v>
      </c>
      <c r="J21" s="146">
        <v>386</v>
      </c>
      <c r="K21" s="146">
        <v>431</v>
      </c>
      <c r="L21" s="146">
        <v>440</v>
      </c>
      <c r="M21" s="146">
        <v>471</v>
      </c>
      <c r="N21" s="146">
        <v>417</v>
      </c>
      <c r="O21" s="146">
        <v>0</v>
      </c>
    </row>
    <row r="22" spans="1:15" ht="12.75" customHeight="1" x14ac:dyDescent="0.2">
      <c r="A22" s="149">
        <v>7</v>
      </c>
      <c r="B22" s="430" t="s">
        <v>909</v>
      </c>
      <c r="C22" s="168">
        <v>868</v>
      </c>
      <c r="D22" s="147">
        <v>568</v>
      </c>
      <c r="E22" s="147">
        <v>718</v>
      </c>
      <c r="F22" s="147">
        <v>1</v>
      </c>
      <c r="G22" s="147">
        <v>742</v>
      </c>
      <c r="H22" s="147">
        <v>706</v>
      </c>
      <c r="I22" s="147">
        <v>780</v>
      </c>
      <c r="J22" s="147">
        <v>704</v>
      </c>
      <c r="K22" s="147">
        <v>713</v>
      </c>
      <c r="L22" s="147">
        <v>849</v>
      </c>
      <c r="M22" s="147">
        <v>826</v>
      </c>
      <c r="N22" s="147">
        <v>791</v>
      </c>
      <c r="O22" s="147">
        <v>0</v>
      </c>
    </row>
    <row r="23" spans="1:15" x14ac:dyDescent="0.2">
      <c r="A23" s="149">
        <v>8</v>
      </c>
      <c r="B23" s="431" t="s">
        <v>910</v>
      </c>
      <c r="C23" s="168">
        <v>525</v>
      </c>
      <c r="D23" s="147">
        <v>503</v>
      </c>
      <c r="E23" s="147">
        <v>505</v>
      </c>
      <c r="F23" s="147">
        <v>0</v>
      </c>
      <c r="G23" s="147">
        <v>505</v>
      </c>
      <c r="H23" s="147">
        <v>505</v>
      </c>
      <c r="I23" s="147">
        <v>505</v>
      </c>
      <c r="J23" s="147">
        <v>505</v>
      </c>
      <c r="K23" s="147">
        <v>505</v>
      </c>
      <c r="L23" s="147">
        <v>505</v>
      </c>
      <c r="M23" s="147">
        <v>505</v>
      </c>
      <c r="N23" s="147">
        <v>510</v>
      </c>
      <c r="O23" s="147">
        <v>0</v>
      </c>
    </row>
    <row r="24" spans="1:15" ht="14.25" x14ac:dyDescent="0.2">
      <c r="A24" s="149">
        <v>9</v>
      </c>
      <c r="B24" s="432" t="s">
        <v>911</v>
      </c>
      <c r="C24" s="168">
        <v>741</v>
      </c>
      <c r="D24" s="147">
        <v>689</v>
      </c>
      <c r="E24" s="147">
        <v>730</v>
      </c>
      <c r="F24" s="147">
        <v>1</v>
      </c>
      <c r="G24" s="147">
        <v>726</v>
      </c>
      <c r="H24" s="147">
        <v>717</v>
      </c>
      <c r="I24" s="147">
        <v>715</v>
      </c>
      <c r="J24" s="147">
        <v>699</v>
      </c>
      <c r="K24" s="147">
        <v>711</v>
      </c>
      <c r="L24" s="147">
        <v>708</v>
      </c>
      <c r="M24" s="147">
        <v>729</v>
      </c>
      <c r="N24" s="147">
        <v>736</v>
      </c>
      <c r="O24" s="147">
        <v>0</v>
      </c>
    </row>
    <row r="25" spans="1:15" ht="14.25" x14ac:dyDescent="0.2">
      <c r="A25" s="149">
        <v>10</v>
      </c>
      <c r="B25" s="433" t="s">
        <v>912</v>
      </c>
      <c r="C25" s="168">
        <v>595</v>
      </c>
      <c r="D25" s="147">
        <v>469</v>
      </c>
      <c r="E25" s="147">
        <v>524</v>
      </c>
      <c r="F25" s="147">
        <v>1</v>
      </c>
      <c r="G25" s="147">
        <v>529</v>
      </c>
      <c r="H25" s="147">
        <v>518</v>
      </c>
      <c r="I25" s="147">
        <v>502</v>
      </c>
      <c r="J25" s="147">
        <v>474</v>
      </c>
      <c r="K25" s="147">
        <v>476</v>
      </c>
      <c r="L25" s="147">
        <v>485</v>
      </c>
      <c r="M25" s="147">
        <v>544</v>
      </c>
      <c r="N25" s="147">
        <v>521</v>
      </c>
      <c r="O25" s="147">
        <v>0</v>
      </c>
    </row>
    <row r="26" spans="1:15" ht="14.25" x14ac:dyDescent="0.2">
      <c r="A26" s="149">
        <v>11</v>
      </c>
      <c r="B26" s="433" t="s">
        <v>913</v>
      </c>
      <c r="C26" s="168">
        <v>778</v>
      </c>
      <c r="D26" s="147">
        <v>536</v>
      </c>
      <c r="E26" s="147">
        <v>681</v>
      </c>
      <c r="F26" s="147">
        <v>0</v>
      </c>
      <c r="G26" s="147">
        <v>641</v>
      </c>
      <c r="H26" s="147">
        <v>628</v>
      </c>
      <c r="I26" s="147">
        <v>604</v>
      </c>
      <c r="J26" s="147">
        <v>662</v>
      </c>
      <c r="K26" s="147">
        <v>675</v>
      </c>
      <c r="L26" s="147">
        <v>679</v>
      </c>
      <c r="M26" s="147">
        <v>658</v>
      </c>
      <c r="N26" s="147">
        <v>648</v>
      </c>
      <c r="O26" s="147">
        <v>0</v>
      </c>
    </row>
    <row r="27" spans="1:15" ht="14.25" x14ac:dyDescent="0.2">
      <c r="A27" s="149">
        <v>12</v>
      </c>
      <c r="B27" s="433" t="s">
        <v>914</v>
      </c>
      <c r="C27" s="168">
        <v>791</v>
      </c>
      <c r="D27" s="147">
        <v>585</v>
      </c>
      <c r="E27" s="147">
        <v>609</v>
      </c>
      <c r="F27" s="147">
        <v>1</v>
      </c>
      <c r="G27" s="147">
        <v>553</v>
      </c>
      <c r="H27" s="147">
        <v>627</v>
      </c>
      <c r="I27" s="147">
        <v>584</v>
      </c>
      <c r="J27" s="147">
        <v>558</v>
      </c>
      <c r="K27" s="147">
        <v>555</v>
      </c>
      <c r="L27" s="147">
        <v>580</v>
      </c>
      <c r="M27" s="147">
        <v>560</v>
      </c>
      <c r="N27" s="147">
        <v>607</v>
      </c>
      <c r="O27" s="147">
        <v>0</v>
      </c>
    </row>
    <row r="28" spans="1:15" ht="14.25" x14ac:dyDescent="0.2">
      <c r="A28" s="149">
        <v>13</v>
      </c>
      <c r="B28" s="433" t="s">
        <v>915</v>
      </c>
      <c r="C28" s="168">
        <v>749</v>
      </c>
      <c r="D28" s="147">
        <v>245</v>
      </c>
      <c r="E28" s="147">
        <v>276</v>
      </c>
      <c r="F28" s="147">
        <v>0</v>
      </c>
      <c r="G28" s="147">
        <v>274</v>
      </c>
      <c r="H28" s="147">
        <v>289</v>
      </c>
      <c r="I28" s="147">
        <v>279</v>
      </c>
      <c r="J28" s="147">
        <v>262</v>
      </c>
      <c r="K28" s="147">
        <v>263</v>
      </c>
      <c r="L28" s="147">
        <v>273</v>
      </c>
      <c r="M28" s="147">
        <v>242</v>
      </c>
      <c r="N28" s="147">
        <v>253</v>
      </c>
      <c r="O28" s="147">
        <v>0</v>
      </c>
    </row>
    <row r="29" spans="1:15" ht="15" x14ac:dyDescent="0.2">
      <c r="A29" s="149">
        <v>14</v>
      </c>
      <c r="B29" s="434" t="s">
        <v>916</v>
      </c>
      <c r="C29" s="168">
        <v>835</v>
      </c>
      <c r="D29" s="147">
        <v>308</v>
      </c>
      <c r="E29" s="147">
        <v>400</v>
      </c>
      <c r="F29" s="147">
        <v>0</v>
      </c>
      <c r="G29" s="147">
        <v>315</v>
      </c>
      <c r="H29" s="147">
        <v>303</v>
      </c>
      <c r="I29" s="147">
        <v>400</v>
      </c>
      <c r="J29" s="147">
        <v>366</v>
      </c>
      <c r="K29" s="147">
        <v>405</v>
      </c>
      <c r="L29" s="147">
        <v>405</v>
      </c>
      <c r="M29" s="147">
        <v>420</v>
      </c>
      <c r="N29" s="147">
        <v>349</v>
      </c>
      <c r="O29" s="147">
        <v>0</v>
      </c>
    </row>
    <row r="30" spans="1:15" ht="15" x14ac:dyDescent="0.2">
      <c r="A30" s="149">
        <v>15</v>
      </c>
      <c r="B30" s="434" t="s">
        <v>917</v>
      </c>
      <c r="C30" s="168">
        <v>612</v>
      </c>
      <c r="D30" s="147">
        <v>343</v>
      </c>
      <c r="E30" s="147">
        <v>404</v>
      </c>
      <c r="F30" s="147">
        <v>1</v>
      </c>
      <c r="G30" s="147">
        <v>452</v>
      </c>
      <c r="H30" s="147">
        <v>372</v>
      </c>
      <c r="I30" s="147">
        <v>384</v>
      </c>
      <c r="J30" s="147">
        <v>396</v>
      </c>
      <c r="K30" s="147">
        <v>407</v>
      </c>
      <c r="L30" s="147">
        <v>469</v>
      </c>
      <c r="M30" s="147">
        <v>459</v>
      </c>
      <c r="N30" s="147">
        <v>444</v>
      </c>
      <c r="O30" s="147">
        <v>0</v>
      </c>
    </row>
    <row r="31" spans="1:15" ht="15" x14ac:dyDescent="0.2">
      <c r="A31" s="149">
        <v>16</v>
      </c>
      <c r="B31" s="434" t="s">
        <v>918</v>
      </c>
      <c r="C31" s="168">
        <v>418</v>
      </c>
      <c r="D31" s="147">
        <v>360</v>
      </c>
      <c r="E31" s="147">
        <v>361</v>
      </c>
      <c r="F31" s="147">
        <v>1</v>
      </c>
      <c r="G31" s="147">
        <v>345</v>
      </c>
      <c r="H31" s="147">
        <v>345</v>
      </c>
      <c r="I31" s="147">
        <v>326</v>
      </c>
      <c r="J31" s="147">
        <v>328</v>
      </c>
      <c r="K31" s="147">
        <v>355</v>
      </c>
      <c r="L31" s="147">
        <v>360</v>
      </c>
      <c r="M31" s="147">
        <v>349</v>
      </c>
      <c r="N31" s="147">
        <v>348</v>
      </c>
      <c r="O31" s="147">
        <v>0</v>
      </c>
    </row>
    <row r="32" spans="1:15" ht="15" x14ac:dyDescent="0.2">
      <c r="A32" s="149">
        <v>17</v>
      </c>
      <c r="B32" s="434" t="s">
        <v>919</v>
      </c>
      <c r="C32" s="168">
        <v>422</v>
      </c>
      <c r="D32" s="147">
        <v>156</v>
      </c>
      <c r="E32" s="147">
        <v>159</v>
      </c>
      <c r="F32" s="147">
        <v>1</v>
      </c>
      <c r="G32" s="147">
        <v>159</v>
      </c>
      <c r="H32" s="147">
        <v>159</v>
      </c>
      <c r="I32" s="147">
        <v>159</v>
      </c>
      <c r="J32" s="147">
        <v>159</v>
      </c>
      <c r="K32" s="147">
        <v>159</v>
      </c>
      <c r="L32" s="147">
        <v>159</v>
      </c>
      <c r="M32" s="147">
        <v>159</v>
      </c>
      <c r="N32" s="147">
        <v>159</v>
      </c>
      <c r="O32" s="147">
        <v>0</v>
      </c>
    </row>
    <row r="33" spans="1:15" ht="15" x14ac:dyDescent="0.2">
      <c r="A33" s="149">
        <v>18</v>
      </c>
      <c r="B33" s="434" t="s">
        <v>920</v>
      </c>
      <c r="C33" s="168">
        <v>645</v>
      </c>
      <c r="D33" s="147">
        <v>513</v>
      </c>
      <c r="E33" s="147">
        <v>513</v>
      </c>
      <c r="F33" s="147">
        <v>2</v>
      </c>
      <c r="G33" s="147">
        <v>509</v>
      </c>
      <c r="H33" s="147">
        <v>509</v>
      </c>
      <c r="I33" s="147">
        <v>507</v>
      </c>
      <c r="J33" s="147">
        <v>504</v>
      </c>
      <c r="K33" s="147">
        <v>508</v>
      </c>
      <c r="L33" s="147">
        <v>510</v>
      </c>
      <c r="M33" s="147">
        <v>510</v>
      </c>
      <c r="N33" s="147">
        <v>510</v>
      </c>
      <c r="O33" s="147">
        <v>0</v>
      </c>
    </row>
    <row r="34" spans="1:15" ht="15" x14ac:dyDescent="0.2">
      <c r="A34" s="149">
        <v>19</v>
      </c>
      <c r="B34" s="434" t="s">
        <v>921</v>
      </c>
      <c r="C34" s="168">
        <v>411</v>
      </c>
      <c r="D34" s="147">
        <v>372</v>
      </c>
      <c r="E34" s="147">
        <v>391</v>
      </c>
      <c r="F34" s="147">
        <v>2</v>
      </c>
      <c r="G34" s="147">
        <v>395</v>
      </c>
      <c r="H34" s="147">
        <v>392</v>
      </c>
      <c r="I34" s="147">
        <v>390</v>
      </c>
      <c r="J34" s="147">
        <v>380</v>
      </c>
      <c r="K34" s="147">
        <v>391</v>
      </c>
      <c r="L34" s="147">
        <v>391</v>
      </c>
      <c r="M34" s="147">
        <v>404</v>
      </c>
      <c r="N34" s="147">
        <v>404</v>
      </c>
      <c r="O34" s="147">
        <v>0</v>
      </c>
    </row>
    <row r="35" spans="1:15" ht="15" x14ac:dyDescent="0.2">
      <c r="A35" s="149">
        <v>20</v>
      </c>
      <c r="B35" s="434" t="s">
        <v>922</v>
      </c>
      <c r="C35" s="168">
        <v>832</v>
      </c>
      <c r="D35" s="147">
        <v>682</v>
      </c>
      <c r="E35" s="147">
        <v>717</v>
      </c>
      <c r="F35" s="147">
        <v>0</v>
      </c>
      <c r="G35" s="147">
        <v>673</v>
      </c>
      <c r="H35" s="147">
        <v>682</v>
      </c>
      <c r="I35" s="147">
        <v>697</v>
      </c>
      <c r="J35" s="147">
        <v>686</v>
      </c>
      <c r="K35" s="147">
        <v>698</v>
      </c>
      <c r="L35" s="147">
        <v>691</v>
      </c>
      <c r="M35" s="147">
        <v>731</v>
      </c>
      <c r="N35" s="147">
        <v>697</v>
      </c>
      <c r="O35" s="147">
        <v>0</v>
      </c>
    </row>
    <row r="36" spans="1:15" ht="15" x14ac:dyDescent="0.2">
      <c r="A36" s="149">
        <v>21</v>
      </c>
      <c r="B36" s="434" t="s">
        <v>923</v>
      </c>
      <c r="C36" s="168">
        <v>713</v>
      </c>
      <c r="D36" s="147">
        <v>615</v>
      </c>
      <c r="E36" s="147">
        <v>620</v>
      </c>
      <c r="F36" s="147">
        <v>1</v>
      </c>
      <c r="G36" s="147">
        <v>597</v>
      </c>
      <c r="H36" s="147">
        <v>611</v>
      </c>
      <c r="I36" s="147">
        <v>617</v>
      </c>
      <c r="J36" s="147">
        <v>594</v>
      </c>
      <c r="K36" s="147">
        <v>609</v>
      </c>
      <c r="L36" s="147">
        <v>600</v>
      </c>
      <c r="M36" s="147">
        <v>630</v>
      </c>
      <c r="N36" s="147">
        <v>617</v>
      </c>
      <c r="O36" s="147">
        <v>0</v>
      </c>
    </row>
    <row r="37" spans="1:15" ht="15" x14ac:dyDescent="0.2">
      <c r="A37" s="149">
        <v>22</v>
      </c>
      <c r="B37" s="434" t="s">
        <v>924</v>
      </c>
      <c r="C37" s="168">
        <v>946</v>
      </c>
      <c r="D37" s="147">
        <v>915</v>
      </c>
      <c r="E37" s="147">
        <v>915</v>
      </c>
      <c r="F37" s="147">
        <v>3</v>
      </c>
      <c r="G37" s="147">
        <v>909</v>
      </c>
      <c r="H37" s="147">
        <v>912</v>
      </c>
      <c r="I37" s="147">
        <v>911</v>
      </c>
      <c r="J37" s="147">
        <v>913</v>
      </c>
      <c r="K37" s="147">
        <v>912</v>
      </c>
      <c r="L37" s="147">
        <v>908</v>
      </c>
      <c r="M37" s="147">
        <v>912</v>
      </c>
      <c r="N37" s="147">
        <v>904</v>
      </c>
      <c r="O37" s="147">
        <v>0</v>
      </c>
    </row>
    <row r="38" spans="1:15" x14ac:dyDescent="0.2">
      <c r="A38" s="147" t="s">
        <v>18</v>
      </c>
      <c r="B38" s="147"/>
      <c r="C38" s="147">
        <f>SUM(C16:C37)</f>
        <v>14397</v>
      </c>
      <c r="D38" s="147">
        <f>SUM(D16:D37)</f>
        <v>10687</v>
      </c>
      <c r="E38" s="147">
        <f t="shared" ref="E38:L38" si="0">SUM(E16:E37)</f>
        <v>11460</v>
      </c>
      <c r="F38" s="147">
        <f t="shared" si="0"/>
        <v>17</v>
      </c>
      <c r="G38" s="147">
        <f t="shared" si="0"/>
        <v>11209</v>
      </c>
      <c r="H38" s="147">
        <f t="shared" si="0"/>
        <v>11180</v>
      </c>
      <c r="I38" s="147">
        <f t="shared" si="0"/>
        <v>11197</v>
      </c>
      <c r="J38" s="147">
        <f t="shared" si="0"/>
        <v>10943</v>
      </c>
      <c r="K38" s="147">
        <f t="shared" si="0"/>
        <v>11228</v>
      </c>
      <c r="L38" s="147">
        <f t="shared" si="0"/>
        <v>11477</v>
      </c>
      <c r="M38" s="147">
        <f>SUM(M16:M37)</f>
        <v>11625</v>
      </c>
      <c r="N38" s="147">
        <f t="shared" ref="N38:O38" si="1">SUM(N16:N37)</f>
        <v>11427</v>
      </c>
      <c r="O38" s="147">
        <f t="shared" si="1"/>
        <v>0</v>
      </c>
    </row>
    <row r="40" spans="1:15" x14ac:dyDescent="0.2">
      <c r="D40" s="214">
        <v>10223</v>
      </c>
    </row>
    <row r="41" spans="1:15" x14ac:dyDescent="0.2">
      <c r="E41" s="891">
        <f>D40/C38</f>
        <v>0.71007848857400846</v>
      </c>
      <c r="G41" s="229"/>
      <c r="H41" s="229"/>
      <c r="I41" s="229"/>
      <c r="J41" s="229"/>
      <c r="K41" s="229"/>
      <c r="L41" s="229"/>
    </row>
    <row r="42" spans="1:15" x14ac:dyDescent="0.2">
      <c r="G42" s="229"/>
      <c r="H42" s="229"/>
      <c r="I42" s="229"/>
      <c r="J42" s="229"/>
      <c r="K42" s="953" t="s">
        <v>1034</v>
      </c>
      <c r="L42" s="953"/>
      <c r="M42" s="953"/>
      <c r="N42" s="953"/>
      <c r="O42" s="953"/>
    </row>
    <row r="43" spans="1:15" x14ac:dyDescent="0.2">
      <c r="G43" s="229"/>
      <c r="H43" s="229"/>
      <c r="I43" s="229"/>
      <c r="J43" s="229"/>
      <c r="K43" s="953"/>
      <c r="L43" s="953"/>
      <c r="M43" s="953"/>
      <c r="N43" s="953"/>
      <c r="O43" s="953"/>
    </row>
    <row r="44" spans="1:15" ht="30.75" customHeight="1" x14ac:dyDescent="0.2">
      <c r="G44" s="219"/>
      <c r="H44" s="219"/>
      <c r="I44" s="219"/>
      <c r="J44" s="219"/>
      <c r="K44" s="953"/>
      <c r="L44" s="953"/>
      <c r="M44" s="953"/>
      <c r="N44" s="953"/>
      <c r="O44" s="953"/>
    </row>
  </sheetData>
  <mergeCells count="13">
    <mergeCell ref="K42:O44"/>
    <mergeCell ref="K1:L1"/>
    <mergeCell ref="G1:H1"/>
    <mergeCell ref="A3:L3"/>
    <mergeCell ref="A4:L4"/>
    <mergeCell ref="A13:A14"/>
    <mergeCell ref="B13:B14"/>
    <mergeCell ref="C13:C14"/>
    <mergeCell ref="C2:I2"/>
    <mergeCell ref="J12:L12"/>
    <mergeCell ref="D13:O13"/>
    <mergeCell ref="A9:E9"/>
    <mergeCell ref="A10:E10"/>
  </mergeCells>
  <printOptions horizontalCentered="1"/>
  <pageMargins left="0.70866141732283472" right="0.70866141732283472" top="0.23622047244094491" bottom="0" header="0.31496062992125984" footer="0.31496062992125984"/>
  <pageSetup paperSize="9" scale="8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zoomScale="80" zoomScaleNormal="80" zoomScaleSheetLayoutView="80" workbookViewId="0">
      <selection activeCell="I37" sqref="I37:M39"/>
    </sheetView>
  </sheetViews>
  <sheetFormatPr defaultRowHeight="12.75" x14ac:dyDescent="0.2"/>
  <cols>
    <col min="2" max="2" width="22.140625" customWidth="1"/>
    <col min="4" max="4" width="8.42578125" customWidth="1"/>
    <col min="5" max="5" width="12.85546875" customWidth="1"/>
    <col min="6" max="6" width="16" customWidth="1"/>
    <col min="7" max="7" width="15.28515625" customWidth="1"/>
    <col min="8" max="8" width="17" customWidth="1"/>
    <col min="9" max="9" width="18" customWidth="1"/>
    <col min="10" max="10" width="11.140625" customWidth="1"/>
    <col min="11" max="11" width="12.7109375" customWidth="1"/>
    <col min="12" max="12" width="11.42578125" customWidth="1"/>
    <col min="13" max="13" width="15.42578125" customWidth="1"/>
  </cols>
  <sheetData>
    <row r="1" spans="1:16" ht="18" x14ac:dyDescent="0.35">
      <c r="C1" s="1030" t="s">
        <v>0</v>
      </c>
      <c r="D1" s="1030"/>
      <c r="E1" s="1030"/>
      <c r="F1" s="1030"/>
      <c r="G1" s="1030"/>
      <c r="H1" s="1030"/>
      <c r="I1" s="1030"/>
      <c r="J1" s="238"/>
      <c r="K1" s="238"/>
      <c r="L1" s="1187" t="s">
        <v>531</v>
      </c>
      <c r="M1" s="1187"/>
      <c r="N1" s="238"/>
      <c r="O1" s="238"/>
      <c r="P1" s="238"/>
    </row>
    <row r="2" spans="1:16" ht="21" x14ac:dyDescent="0.35">
      <c r="B2" s="1031" t="s">
        <v>747</v>
      </c>
      <c r="C2" s="1031"/>
      <c r="D2" s="1031"/>
      <c r="E2" s="1031"/>
      <c r="F2" s="1031"/>
      <c r="G2" s="1031"/>
      <c r="H2" s="1031"/>
      <c r="I2" s="1031"/>
      <c r="J2" s="1031"/>
      <c r="K2" s="1031"/>
      <c r="L2" s="1031"/>
      <c r="M2" s="239"/>
      <c r="N2" s="239"/>
      <c r="O2" s="239"/>
      <c r="P2" s="239"/>
    </row>
    <row r="3" spans="1:16" ht="21" x14ac:dyDescent="0.35"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39"/>
      <c r="O3" s="239"/>
      <c r="P3" s="239"/>
    </row>
    <row r="4" spans="1:16" ht="20.25" customHeight="1" x14ac:dyDescent="0.2">
      <c r="A4" s="1199" t="s">
        <v>530</v>
      </c>
      <c r="B4" s="1199"/>
      <c r="C4" s="1199"/>
      <c r="D4" s="1199"/>
      <c r="E4" s="1199"/>
      <c r="F4" s="1199"/>
      <c r="G4" s="1199"/>
      <c r="H4" s="1199"/>
      <c r="I4" s="1199"/>
      <c r="J4" s="1199"/>
      <c r="K4" s="1199"/>
      <c r="L4" s="1199"/>
      <c r="M4" s="1199"/>
    </row>
    <row r="5" spans="1:16" ht="20.25" customHeight="1" x14ac:dyDescent="0.2">
      <c r="A5" s="1200" t="s">
        <v>160</v>
      </c>
      <c r="B5" s="1200"/>
      <c r="C5" s="1200"/>
      <c r="D5" s="1200"/>
      <c r="E5" s="1200"/>
      <c r="F5" s="1200"/>
      <c r="G5" s="1200"/>
      <c r="H5" s="1033" t="s">
        <v>1030</v>
      </c>
      <c r="I5" s="1033"/>
      <c r="J5" s="1033"/>
      <c r="K5" s="1033"/>
      <c r="L5" s="1033"/>
      <c r="M5" s="1033"/>
      <c r="N5" s="101"/>
    </row>
    <row r="6" spans="1:16" ht="15" customHeight="1" x14ac:dyDescent="0.2">
      <c r="A6" s="1131" t="s">
        <v>73</v>
      </c>
      <c r="B6" s="1131" t="s">
        <v>289</v>
      </c>
      <c r="C6" s="1201" t="s">
        <v>420</v>
      </c>
      <c r="D6" s="1202"/>
      <c r="E6" s="1202"/>
      <c r="F6" s="1202"/>
      <c r="G6" s="1203"/>
      <c r="H6" s="1128" t="s">
        <v>417</v>
      </c>
      <c r="I6" s="1128"/>
      <c r="J6" s="1128"/>
      <c r="K6" s="1128"/>
      <c r="L6" s="1128"/>
      <c r="M6" s="1131" t="s">
        <v>290</v>
      </c>
    </row>
    <row r="7" spans="1:16" ht="12.75" customHeight="1" x14ac:dyDescent="0.2">
      <c r="A7" s="1132"/>
      <c r="B7" s="1132"/>
      <c r="C7" s="1204"/>
      <c r="D7" s="1205"/>
      <c r="E7" s="1205"/>
      <c r="F7" s="1205"/>
      <c r="G7" s="1206"/>
      <c r="H7" s="1128"/>
      <c r="I7" s="1128"/>
      <c r="J7" s="1128"/>
      <c r="K7" s="1128"/>
      <c r="L7" s="1128"/>
      <c r="M7" s="1132"/>
    </row>
    <row r="8" spans="1:16" ht="5.25" customHeight="1" x14ac:dyDescent="0.2">
      <c r="A8" s="1132"/>
      <c r="B8" s="1132"/>
      <c r="C8" s="1204"/>
      <c r="D8" s="1205"/>
      <c r="E8" s="1205"/>
      <c r="F8" s="1205"/>
      <c r="G8" s="1206"/>
      <c r="H8" s="1128"/>
      <c r="I8" s="1128"/>
      <c r="J8" s="1128"/>
      <c r="K8" s="1128"/>
      <c r="L8" s="1128"/>
      <c r="M8" s="1132"/>
    </row>
    <row r="9" spans="1:16" ht="68.25" customHeight="1" x14ac:dyDescent="0.2">
      <c r="A9" s="1133"/>
      <c r="B9" s="1133"/>
      <c r="C9" s="244" t="s">
        <v>291</v>
      </c>
      <c r="D9" s="244" t="s">
        <v>292</v>
      </c>
      <c r="E9" s="244" t="s">
        <v>293</v>
      </c>
      <c r="F9" s="244" t="s">
        <v>294</v>
      </c>
      <c r="G9" s="269" t="s">
        <v>295</v>
      </c>
      <c r="H9" s="268" t="s">
        <v>416</v>
      </c>
      <c r="I9" s="268" t="s">
        <v>421</v>
      </c>
      <c r="J9" s="268" t="s">
        <v>418</v>
      </c>
      <c r="K9" s="268" t="s">
        <v>419</v>
      </c>
      <c r="L9" s="268" t="s">
        <v>46</v>
      </c>
      <c r="M9" s="1133"/>
    </row>
    <row r="10" spans="1:16" ht="15" x14ac:dyDescent="0.25">
      <c r="A10" s="245">
        <v>1</v>
      </c>
      <c r="B10" s="245">
        <v>2</v>
      </c>
      <c r="C10" s="245">
        <v>3</v>
      </c>
      <c r="D10" s="245">
        <v>4</v>
      </c>
      <c r="E10" s="245">
        <v>5</v>
      </c>
      <c r="F10" s="245">
        <v>6</v>
      </c>
      <c r="G10" s="245">
        <v>7</v>
      </c>
      <c r="H10" s="245">
        <v>8</v>
      </c>
      <c r="I10" s="245">
        <v>9</v>
      </c>
      <c r="J10" s="245">
        <v>10</v>
      </c>
      <c r="K10" s="245">
        <v>11</v>
      </c>
      <c r="L10" s="245">
        <v>12</v>
      </c>
      <c r="M10" s="245">
        <v>13</v>
      </c>
    </row>
    <row r="11" spans="1:16" ht="15" x14ac:dyDescent="0.25">
      <c r="A11" s="298">
        <v>1</v>
      </c>
      <c r="B11" s="430" t="s">
        <v>903</v>
      </c>
      <c r="C11" s="297">
        <v>0</v>
      </c>
      <c r="D11" s="297">
        <v>0</v>
      </c>
      <c r="E11" s="297">
        <v>0</v>
      </c>
      <c r="F11" s="297">
        <v>0</v>
      </c>
      <c r="G11" s="297">
        <v>0</v>
      </c>
      <c r="H11" s="297">
        <v>0</v>
      </c>
      <c r="I11" s="297">
        <v>0</v>
      </c>
      <c r="J11" s="297">
        <v>0</v>
      </c>
      <c r="K11" s="297">
        <v>0</v>
      </c>
      <c r="L11" s="297">
        <v>0</v>
      </c>
      <c r="M11" s="297">
        <v>0</v>
      </c>
    </row>
    <row r="12" spans="1:16" ht="15" x14ac:dyDescent="0.25">
      <c r="A12" s="298">
        <v>2</v>
      </c>
      <c r="B12" s="430" t="s">
        <v>904</v>
      </c>
      <c r="C12" s="297">
        <v>0</v>
      </c>
      <c r="D12" s="297">
        <v>0</v>
      </c>
      <c r="E12" s="297">
        <v>0</v>
      </c>
      <c r="F12" s="297">
        <v>0</v>
      </c>
      <c r="G12" s="297">
        <v>0</v>
      </c>
      <c r="H12" s="297">
        <v>0</v>
      </c>
      <c r="I12" s="297">
        <v>0</v>
      </c>
      <c r="J12" s="297">
        <v>0</v>
      </c>
      <c r="K12" s="297">
        <v>0</v>
      </c>
      <c r="L12" s="297">
        <v>0</v>
      </c>
      <c r="M12" s="297">
        <v>0</v>
      </c>
    </row>
    <row r="13" spans="1:16" ht="15" x14ac:dyDescent="0.25">
      <c r="A13" s="298">
        <v>3</v>
      </c>
      <c r="B13" s="430" t="s">
        <v>905</v>
      </c>
      <c r="C13" s="297">
        <v>0</v>
      </c>
      <c r="D13" s="297">
        <v>0</v>
      </c>
      <c r="E13" s="297">
        <v>0</v>
      </c>
      <c r="F13" s="297">
        <v>0</v>
      </c>
      <c r="G13" s="297">
        <v>0</v>
      </c>
      <c r="H13" s="297">
        <v>0</v>
      </c>
      <c r="I13" s="297">
        <v>0</v>
      </c>
      <c r="J13" s="297">
        <v>0</v>
      </c>
      <c r="K13" s="297">
        <v>0</v>
      </c>
      <c r="L13" s="297">
        <v>0</v>
      </c>
      <c r="M13" s="297">
        <v>0</v>
      </c>
    </row>
    <row r="14" spans="1:16" ht="15" x14ac:dyDescent="0.25">
      <c r="A14" s="298">
        <v>4</v>
      </c>
      <c r="B14" s="430" t="s">
        <v>906</v>
      </c>
      <c r="C14" s="297">
        <v>0</v>
      </c>
      <c r="D14" s="297">
        <v>0</v>
      </c>
      <c r="E14" s="297">
        <v>0</v>
      </c>
      <c r="F14" s="297">
        <v>0</v>
      </c>
      <c r="G14" s="297">
        <v>0</v>
      </c>
      <c r="H14" s="297">
        <v>0</v>
      </c>
      <c r="I14" s="297">
        <v>0</v>
      </c>
      <c r="J14" s="297">
        <v>0</v>
      </c>
      <c r="K14" s="297">
        <v>0</v>
      </c>
      <c r="L14" s="297">
        <v>0</v>
      </c>
      <c r="M14" s="297">
        <v>0</v>
      </c>
    </row>
    <row r="15" spans="1:16" ht="15" x14ac:dyDescent="0.25">
      <c r="A15" s="298">
        <v>5</v>
      </c>
      <c r="B15" s="430" t="s">
        <v>907</v>
      </c>
      <c r="C15" s="297">
        <v>0</v>
      </c>
      <c r="D15" s="297">
        <v>0</v>
      </c>
      <c r="E15" s="297">
        <v>0</v>
      </c>
      <c r="F15" s="297">
        <v>0</v>
      </c>
      <c r="G15" s="297">
        <v>0</v>
      </c>
      <c r="H15" s="297">
        <v>0</v>
      </c>
      <c r="I15" s="297">
        <v>0</v>
      </c>
      <c r="J15" s="297">
        <v>0</v>
      </c>
      <c r="K15" s="297">
        <v>0</v>
      </c>
      <c r="L15" s="297">
        <v>0</v>
      </c>
      <c r="M15" s="297">
        <v>0</v>
      </c>
    </row>
    <row r="16" spans="1:16" ht="15" x14ac:dyDescent="0.25">
      <c r="A16" s="298">
        <v>6</v>
      </c>
      <c r="B16" s="430" t="s">
        <v>908</v>
      </c>
      <c r="C16" s="297">
        <v>0</v>
      </c>
      <c r="D16" s="297">
        <v>0</v>
      </c>
      <c r="E16" s="297">
        <v>0</v>
      </c>
      <c r="F16" s="297">
        <v>0</v>
      </c>
      <c r="G16" s="297">
        <v>0</v>
      </c>
      <c r="H16" s="297">
        <v>0</v>
      </c>
      <c r="I16" s="297">
        <v>0</v>
      </c>
      <c r="J16" s="297">
        <v>0</v>
      </c>
      <c r="K16" s="297">
        <v>0</v>
      </c>
      <c r="L16" s="297">
        <v>0</v>
      </c>
      <c r="M16" s="297">
        <v>0</v>
      </c>
    </row>
    <row r="17" spans="1:13" ht="15" x14ac:dyDescent="0.25">
      <c r="A17" s="298">
        <v>7</v>
      </c>
      <c r="B17" s="430" t="s">
        <v>909</v>
      </c>
      <c r="C17" s="297">
        <v>0</v>
      </c>
      <c r="D17" s="297">
        <v>0</v>
      </c>
      <c r="E17" s="297">
        <v>0</v>
      </c>
      <c r="F17" s="297">
        <v>0</v>
      </c>
      <c r="G17" s="297">
        <v>0</v>
      </c>
      <c r="H17" s="297">
        <v>0</v>
      </c>
      <c r="I17" s="297">
        <v>0</v>
      </c>
      <c r="J17" s="297">
        <v>0</v>
      </c>
      <c r="K17" s="297">
        <v>0</v>
      </c>
      <c r="L17" s="297">
        <v>0</v>
      </c>
      <c r="M17" s="297">
        <v>0</v>
      </c>
    </row>
    <row r="18" spans="1:13" ht="15" x14ac:dyDescent="0.25">
      <c r="A18" s="298">
        <v>8</v>
      </c>
      <c r="B18" s="431" t="s">
        <v>910</v>
      </c>
      <c r="C18" s="297">
        <v>0</v>
      </c>
      <c r="D18" s="297">
        <v>0</v>
      </c>
      <c r="E18" s="297">
        <v>0</v>
      </c>
      <c r="F18" s="297">
        <v>0</v>
      </c>
      <c r="G18" s="297">
        <v>0</v>
      </c>
      <c r="H18" s="297">
        <v>0</v>
      </c>
      <c r="I18" s="297">
        <v>0</v>
      </c>
      <c r="J18" s="297">
        <v>0</v>
      </c>
      <c r="K18" s="297">
        <v>0</v>
      </c>
      <c r="L18" s="297">
        <v>0</v>
      </c>
      <c r="M18" s="297">
        <v>0</v>
      </c>
    </row>
    <row r="19" spans="1:13" ht="15" x14ac:dyDescent="0.25">
      <c r="A19" s="298">
        <v>9</v>
      </c>
      <c r="B19" s="432" t="s">
        <v>911</v>
      </c>
      <c r="C19" s="297">
        <v>0</v>
      </c>
      <c r="D19" s="297">
        <v>0</v>
      </c>
      <c r="E19" s="297">
        <v>0</v>
      </c>
      <c r="F19" s="297">
        <v>0</v>
      </c>
      <c r="G19" s="297">
        <v>0</v>
      </c>
      <c r="H19" s="297">
        <v>0</v>
      </c>
      <c r="I19" s="297">
        <v>0</v>
      </c>
      <c r="J19" s="297">
        <v>0</v>
      </c>
      <c r="K19" s="297">
        <v>0</v>
      </c>
      <c r="L19" s="297">
        <v>0</v>
      </c>
      <c r="M19" s="297">
        <v>0</v>
      </c>
    </row>
    <row r="20" spans="1:13" ht="15" x14ac:dyDescent="0.25">
      <c r="A20" s="298">
        <v>10</v>
      </c>
      <c r="B20" s="433" t="s">
        <v>912</v>
      </c>
      <c r="C20" s="297">
        <v>0</v>
      </c>
      <c r="D20" s="297">
        <v>0</v>
      </c>
      <c r="E20" s="297">
        <v>0</v>
      </c>
      <c r="F20" s="297">
        <v>0</v>
      </c>
      <c r="G20" s="297">
        <v>0</v>
      </c>
      <c r="H20" s="297">
        <v>0</v>
      </c>
      <c r="I20" s="297">
        <v>0</v>
      </c>
      <c r="J20" s="297">
        <v>0</v>
      </c>
      <c r="K20" s="297">
        <v>0</v>
      </c>
      <c r="L20" s="297">
        <v>0</v>
      </c>
      <c r="M20" s="297">
        <v>0</v>
      </c>
    </row>
    <row r="21" spans="1:13" ht="15" x14ac:dyDescent="0.25">
      <c r="A21" s="298">
        <v>11</v>
      </c>
      <c r="B21" s="433" t="s">
        <v>913</v>
      </c>
      <c r="C21" s="297">
        <v>0</v>
      </c>
      <c r="D21" s="297">
        <v>0</v>
      </c>
      <c r="E21" s="297">
        <v>0</v>
      </c>
      <c r="F21" s="297">
        <v>0</v>
      </c>
      <c r="G21" s="297">
        <v>0</v>
      </c>
      <c r="H21" s="297">
        <v>0</v>
      </c>
      <c r="I21" s="297">
        <v>0</v>
      </c>
      <c r="J21" s="297">
        <v>0</v>
      </c>
      <c r="K21" s="297">
        <v>0</v>
      </c>
      <c r="L21" s="297">
        <v>0</v>
      </c>
      <c r="M21" s="297">
        <v>0</v>
      </c>
    </row>
    <row r="22" spans="1:13" ht="15" x14ac:dyDescent="0.25">
      <c r="A22" s="298">
        <v>12</v>
      </c>
      <c r="B22" s="433" t="s">
        <v>914</v>
      </c>
      <c r="C22" s="297">
        <v>0</v>
      </c>
      <c r="D22" s="297">
        <v>0</v>
      </c>
      <c r="E22" s="297">
        <v>0</v>
      </c>
      <c r="F22" s="297">
        <v>0</v>
      </c>
      <c r="G22" s="297">
        <v>0</v>
      </c>
      <c r="H22" s="297">
        <v>0</v>
      </c>
      <c r="I22" s="297">
        <v>0</v>
      </c>
      <c r="J22" s="297">
        <v>0</v>
      </c>
      <c r="K22" s="297">
        <v>0</v>
      </c>
      <c r="L22" s="297">
        <v>0</v>
      </c>
      <c r="M22" s="297">
        <v>0</v>
      </c>
    </row>
    <row r="23" spans="1:13" ht="15" x14ac:dyDescent="0.25">
      <c r="A23" s="298">
        <v>13</v>
      </c>
      <c r="B23" s="433" t="s">
        <v>915</v>
      </c>
      <c r="C23" s="297">
        <v>0</v>
      </c>
      <c r="D23" s="297">
        <v>0</v>
      </c>
      <c r="E23" s="297">
        <v>0</v>
      </c>
      <c r="F23" s="297">
        <v>0</v>
      </c>
      <c r="G23" s="297">
        <v>0</v>
      </c>
      <c r="H23" s="297">
        <v>0</v>
      </c>
      <c r="I23" s="297">
        <v>0</v>
      </c>
      <c r="J23" s="297">
        <v>0</v>
      </c>
      <c r="K23" s="297">
        <v>0</v>
      </c>
      <c r="L23" s="297">
        <v>0</v>
      </c>
      <c r="M23" s="297">
        <v>0</v>
      </c>
    </row>
    <row r="24" spans="1:13" ht="15" x14ac:dyDescent="0.25">
      <c r="A24" s="298">
        <v>14</v>
      </c>
      <c r="B24" s="434" t="s">
        <v>916</v>
      </c>
      <c r="C24" s="297">
        <v>0</v>
      </c>
      <c r="D24" s="297">
        <v>0</v>
      </c>
      <c r="E24" s="297">
        <v>0</v>
      </c>
      <c r="F24" s="297">
        <v>0</v>
      </c>
      <c r="G24" s="297">
        <v>0</v>
      </c>
      <c r="H24" s="297">
        <v>0</v>
      </c>
      <c r="I24" s="297">
        <v>0</v>
      </c>
      <c r="J24" s="297">
        <v>0</v>
      </c>
      <c r="K24" s="297">
        <v>0</v>
      </c>
      <c r="L24" s="297">
        <v>0</v>
      </c>
      <c r="M24" s="297">
        <v>0</v>
      </c>
    </row>
    <row r="25" spans="1:13" ht="15" x14ac:dyDescent="0.25">
      <c r="A25" s="298">
        <v>15</v>
      </c>
      <c r="B25" s="434" t="s">
        <v>917</v>
      </c>
      <c r="C25" s="297">
        <v>0</v>
      </c>
      <c r="D25" s="297">
        <v>0</v>
      </c>
      <c r="E25" s="297">
        <v>0</v>
      </c>
      <c r="F25" s="297">
        <v>0</v>
      </c>
      <c r="G25" s="297">
        <v>0</v>
      </c>
      <c r="H25" s="297">
        <v>0</v>
      </c>
      <c r="I25" s="297">
        <v>0</v>
      </c>
      <c r="J25" s="297">
        <v>0</v>
      </c>
      <c r="K25" s="297">
        <v>0</v>
      </c>
      <c r="L25" s="297">
        <v>0</v>
      </c>
      <c r="M25" s="297">
        <v>0</v>
      </c>
    </row>
    <row r="26" spans="1:13" ht="15" x14ac:dyDescent="0.25">
      <c r="A26" s="298">
        <v>16</v>
      </c>
      <c r="B26" s="434" t="s">
        <v>918</v>
      </c>
      <c r="C26" s="297">
        <v>0</v>
      </c>
      <c r="D26" s="297">
        <v>0</v>
      </c>
      <c r="E26" s="297">
        <v>0</v>
      </c>
      <c r="F26" s="297">
        <v>0</v>
      </c>
      <c r="G26" s="297">
        <v>0</v>
      </c>
      <c r="H26" s="297">
        <v>0</v>
      </c>
      <c r="I26" s="297">
        <v>0</v>
      </c>
      <c r="J26" s="297">
        <v>0</v>
      </c>
      <c r="K26" s="297">
        <v>0</v>
      </c>
      <c r="L26" s="297">
        <v>0</v>
      </c>
      <c r="M26" s="297">
        <v>0</v>
      </c>
    </row>
    <row r="27" spans="1:13" ht="15" x14ac:dyDescent="0.25">
      <c r="A27" s="298">
        <v>17</v>
      </c>
      <c r="B27" s="434" t="s">
        <v>919</v>
      </c>
      <c r="C27" s="297">
        <v>0</v>
      </c>
      <c r="D27" s="297">
        <v>0</v>
      </c>
      <c r="E27" s="297">
        <v>0</v>
      </c>
      <c r="F27" s="297">
        <v>0</v>
      </c>
      <c r="G27" s="297">
        <v>0</v>
      </c>
      <c r="H27" s="297">
        <v>0</v>
      </c>
      <c r="I27" s="297">
        <v>0</v>
      </c>
      <c r="J27" s="297">
        <v>0</v>
      </c>
      <c r="K27" s="297">
        <v>0</v>
      </c>
      <c r="L27" s="297">
        <v>0</v>
      </c>
      <c r="M27" s="297">
        <v>0</v>
      </c>
    </row>
    <row r="28" spans="1:13" ht="15" x14ac:dyDescent="0.25">
      <c r="A28" s="298">
        <v>18</v>
      </c>
      <c r="B28" s="434" t="s">
        <v>920</v>
      </c>
      <c r="C28" s="297">
        <v>0</v>
      </c>
      <c r="D28" s="297">
        <v>0</v>
      </c>
      <c r="E28" s="297">
        <v>0</v>
      </c>
      <c r="F28" s="297">
        <v>0</v>
      </c>
      <c r="G28" s="297">
        <v>0</v>
      </c>
      <c r="H28" s="297">
        <v>0</v>
      </c>
      <c r="I28" s="297">
        <v>0</v>
      </c>
      <c r="J28" s="297">
        <v>0</v>
      </c>
      <c r="K28" s="297">
        <v>0</v>
      </c>
      <c r="L28" s="297">
        <v>0</v>
      </c>
      <c r="M28" s="297">
        <v>0</v>
      </c>
    </row>
    <row r="29" spans="1:13" ht="15" x14ac:dyDescent="0.25">
      <c r="A29" s="298">
        <v>19</v>
      </c>
      <c r="B29" s="434" t="s">
        <v>921</v>
      </c>
      <c r="C29" s="297">
        <v>0</v>
      </c>
      <c r="D29" s="297">
        <v>0</v>
      </c>
      <c r="E29" s="297">
        <v>0</v>
      </c>
      <c r="F29" s="297">
        <v>0</v>
      </c>
      <c r="G29" s="297">
        <v>0</v>
      </c>
      <c r="H29" s="297">
        <v>0</v>
      </c>
      <c r="I29" s="297">
        <v>0</v>
      </c>
      <c r="J29" s="297">
        <v>0</v>
      </c>
      <c r="K29" s="297">
        <v>0</v>
      </c>
      <c r="L29" s="297">
        <v>0</v>
      </c>
      <c r="M29" s="297">
        <v>0</v>
      </c>
    </row>
    <row r="30" spans="1:13" ht="15" x14ac:dyDescent="0.25">
      <c r="A30" s="298">
        <v>20</v>
      </c>
      <c r="B30" s="434" t="s">
        <v>922</v>
      </c>
      <c r="C30" s="297">
        <v>0</v>
      </c>
      <c r="D30" s="297">
        <v>0</v>
      </c>
      <c r="E30" s="297">
        <v>0</v>
      </c>
      <c r="F30" s="297">
        <v>0</v>
      </c>
      <c r="G30" s="297">
        <v>0</v>
      </c>
      <c r="H30" s="297">
        <v>0</v>
      </c>
      <c r="I30" s="297">
        <v>0</v>
      </c>
      <c r="J30" s="297">
        <v>0</v>
      </c>
      <c r="K30" s="297">
        <v>0</v>
      </c>
      <c r="L30" s="297">
        <v>0</v>
      </c>
      <c r="M30" s="297">
        <v>0</v>
      </c>
    </row>
    <row r="31" spans="1:13" ht="15" x14ac:dyDescent="0.25">
      <c r="A31" s="298">
        <v>21</v>
      </c>
      <c r="B31" s="434" t="s">
        <v>923</v>
      </c>
      <c r="C31" s="297">
        <v>0</v>
      </c>
      <c r="D31" s="297">
        <v>0</v>
      </c>
      <c r="E31" s="297">
        <v>0</v>
      </c>
      <c r="F31" s="297">
        <v>0</v>
      </c>
      <c r="G31" s="297">
        <v>0</v>
      </c>
      <c r="H31" s="297">
        <v>0</v>
      </c>
      <c r="I31" s="297">
        <v>0</v>
      </c>
      <c r="J31" s="297">
        <v>0</v>
      </c>
      <c r="K31" s="297">
        <v>0</v>
      </c>
      <c r="L31" s="297">
        <v>0</v>
      </c>
      <c r="M31" s="297">
        <v>0</v>
      </c>
    </row>
    <row r="32" spans="1:13" ht="15" x14ac:dyDescent="0.25">
      <c r="A32" s="298">
        <v>22</v>
      </c>
      <c r="B32" s="434" t="s">
        <v>924</v>
      </c>
      <c r="C32" s="297">
        <v>0</v>
      </c>
      <c r="D32" s="297">
        <v>0</v>
      </c>
      <c r="E32" s="297">
        <v>0</v>
      </c>
      <c r="F32" s="297">
        <v>0</v>
      </c>
      <c r="G32" s="297">
        <v>0</v>
      </c>
      <c r="H32" s="297">
        <v>0</v>
      </c>
      <c r="I32" s="297">
        <v>0</v>
      </c>
      <c r="J32" s="297">
        <v>0</v>
      </c>
      <c r="K32" s="297">
        <v>0</v>
      </c>
      <c r="L32" s="297">
        <v>0</v>
      </c>
      <c r="M32" s="297">
        <v>0</v>
      </c>
    </row>
    <row r="33" spans="1:13" x14ac:dyDescent="0.2">
      <c r="A33" s="28" t="s">
        <v>18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6.5" customHeight="1" x14ac:dyDescent="0.2">
      <c r="B34" s="247"/>
      <c r="C34" s="1198"/>
      <c r="D34" s="1198"/>
      <c r="E34" s="1198"/>
      <c r="F34" s="1198"/>
    </row>
    <row r="36" spans="1:13" x14ac:dyDescent="0.2">
      <c r="A36" s="214"/>
      <c r="B36" s="214"/>
      <c r="C36" s="214"/>
      <c r="D36" s="214"/>
      <c r="G36" s="229"/>
      <c r="H36" s="229"/>
      <c r="I36" s="699"/>
      <c r="J36" s="699"/>
      <c r="K36" s="699"/>
      <c r="L36" s="699"/>
    </row>
    <row r="37" spans="1:13" ht="15" customHeight="1" x14ac:dyDescent="0.2">
      <c r="A37" s="214"/>
      <c r="B37" s="214"/>
      <c r="C37" s="214"/>
      <c r="D37" s="214"/>
      <c r="G37" s="229"/>
      <c r="H37" s="229"/>
      <c r="I37" s="953" t="s">
        <v>1034</v>
      </c>
      <c r="J37" s="953"/>
      <c r="K37" s="953"/>
      <c r="L37" s="953"/>
      <c r="M37" s="953"/>
    </row>
    <row r="38" spans="1:13" ht="15" customHeight="1" x14ac:dyDescent="0.2">
      <c r="A38" s="214"/>
      <c r="B38" s="214"/>
      <c r="C38" s="214"/>
      <c r="D38" s="214"/>
      <c r="G38" s="229"/>
      <c r="H38" s="229"/>
      <c r="I38" s="953"/>
      <c r="J38" s="953"/>
      <c r="K38" s="953"/>
      <c r="L38" s="953"/>
      <c r="M38" s="953"/>
    </row>
    <row r="39" spans="1:13" ht="31.5" customHeight="1" x14ac:dyDescent="0.2">
      <c r="A39" s="214"/>
      <c r="C39" s="214"/>
      <c r="D39" s="214"/>
      <c r="G39" s="219"/>
      <c r="H39" s="219"/>
      <c r="I39" s="953"/>
      <c r="J39" s="953"/>
      <c r="K39" s="953"/>
      <c r="L39" s="953"/>
      <c r="M39" s="953"/>
    </row>
  </sheetData>
  <mergeCells count="13">
    <mergeCell ref="I37:M39"/>
    <mergeCell ref="B2:L2"/>
    <mergeCell ref="L1:M1"/>
    <mergeCell ref="C1:I1"/>
    <mergeCell ref="C34:F34"/>
    <mergeCell ref="H6:L8"/>
    <mergeCell ref="H5:M5"/>
    <mergeCell ref="A4:M4"/>
    <mergeCell ref="A5:G5"/>
    <mergeCell ref="M6:M9"/>
    <mergeCell ref="A6:A9"/>
    <mergeCell ref="B6:B9"/>
    <mergeCell ref="C6:G8"/>
  </mergeCells>
  <printOptions horizontalCentered="1"/>
  <pageMargins left="0.70866141732283472" right="0.70866141732283472" top="0.23622047244094491" bottom="0" header="0.31496062992125984" footer="0.31496062992125984"/>
  <pageSetup paperSize="9" scale="74" orientation="landscape" r:id="rId1"/>
  <colBreaks count="1" manualBreakCount="1">
    <brk id="13" max="1048575" man="1"/>
  </col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opLeftCell="A22" zoomScaleSheetLayoutView="63" workbookViewId="0">
      <selection activeCell="D44" sqref="D44:H46"/>
    </sheetView>
  </sheetViews>
  <sheetFormatPr defaultRowHeight="12.75" x14ac:dyDescent="0.2"/>
  <cols>
    <col min="1" max="1" width="40.85546875" customWidth="1"/>
    <col min="2" max="2" width="26.85546875" customWidth="1"/>
    <col min="3" max="3" width="21.85546875" customWidth="1"/>
    <col min="4" max="4" width="22.5703125" customWidth="1"/>
    <col min="5" max="5" width="19.42578125" customWidth="1"/>
    <col min="6" max="6" width="17.42578125" customWidth="1"/>
  </cols>
  <sheetData>
    <row r="1" spans="1:12" ht="18" x14ac:dyDescent="0.35">
      <c r="A1" s="1030" t="s">
        <v>0</v>
      </c>
      <c r="B1" s="1030"/>
      <c r="C1" s="1030"/>
      <c r="D1" s="1030"/>
      <c r="E1" s="1030"/>
      <c r="F1" s="248" t="s">
        <v>533</v>
      </c>
      <c r="G1" s="238"/>
      <c r="H1" s="238"/>
      <c r="I1" s="238"/>
      <c r="J1" s="238"/>
      <c r="K1" s="238"/>
      <c r="L1" s="238"/>
    </row>
    <row r="2" spans="1:12" ht="21" x14ac:dyDescent="0.35">
      <c r="A2" s="1031" t="s">
        <v>747</v>
      </c>
      <c r="B2" s="1031"/>
      <c r="C2" s="1031"/>
      <c r="D2" s="1031"/>
      <c r="E2" s="1031"/>
      <c r="F2" s="1031"/>
      <c r="G2" s="239"/>
      <c r="H2" s="239"/>
      <c r="I2" s="239"/>
      <c r="J2" s="239"/>
      <c r="K2" s="239"/>
      <c r="L2" s="239"/>
    </row>
    <row r="3" spans="1:12" x14ac:dyDescent="0.2">
      <c r="A3" s="162"/>
      <c r="B3" s="162"/>
      <c r="C3" s="162"/>
      <c r="D3" s="162"/>
      <c r="E3" s="162"/>
      <c r="F3" s="162"/>
    </row>
    <row r="4" spans="1:12" ht="18.75" x14ac:dyDescent="0.2">
      <c r="A4" s="1207" t="s">
        <v>532</v>
      </c>
      <c r="B4" s="1207"/>
      <c r="C4" s="1207"/>
      <c r="D4" s="1207"/>
      <c r="E4" s="1207"/>
      <c r="F4" s="1207"/>
      <c r="G4" s="1207"/>
    </row>
    <row r="5" spans="1:12" ht="18.75" x14ac:dyDescent="0.3">
      <c r="A5" s="209" t="s">
        <v>252</v>
      </c>
      <c r="B5" s="249"/>
      <c r="C5" s="249"/>
      <c r="D5" s="249"/>
      <c r="E5" s="249"/>
      <c r="F5" s="249"/>
      <c r="G5" s="249"/>
    </row>
    <row r="6" spans="1:12" ht="31.5" x14ac:dyDescent="0.25">
      <c r="A6" s="250"/>
      <c r="B6" s="251" t="s">
        <v>319</v>
      </c>
      <c r="C6" s="251" t="s">
        <v>320</v>
      </c>
      <c r="D6" s="251" t="s">
        <v>321</v>
      </c>
      <c r="E6" s="252"/>
      <c r="F6" s="252"/>
    </row>
    <row r="7" spans="1:12" ht="15" x14ac:dyDescent="0.25">
      <c r="A7" s="328" t="s">
        <v>322</v>
      </c>
      <c r="B7" s="253"/>
      <c r="C7" s="253"/>
      <c r="D7" s="253"/>
      <c r="E7" s="252"/>
      <c r="F7" s="252"/>
    </row>
    <row r="8" spans="1:12" ht="13.5" customHeight="1" x14ac:dyDescent="0.25">
      <c r="A8" s="253" t="s">
        <v>323</v>
      </c>
      <c r="B8" s="253"/>
      <c r="C8" s="253"/>
      <c r="D8" s="253"/>
      <c r="E8" s="252"/>
      <c r="F8" s="252"/>
    </row>
    <row r="9" spans="1:12" ht="13.5" customHeight="1" x14ac:dyDescent="0.25">
      <c r="A9" s="253" t="s">
        <v>324</v>
      </c>
      <c r="B9" s="253"/>
      <c r="C9" s="253"/>
      <c r="D9" s="253"/>
      <c r="E9" s="252"/>
      <c r="F9" s="252"/>
    </row>
    <row r="10" spans="1:12" ht="13.5" customHeight="1" x14ac:dyDescent="0.25">
      <c r="A10" s="254" t="s">
        <v>325</v>
      </c>
      <c r="B10" s="253"/>
      <c r="C10" s="253"/>
      <c r="D10" s="253"/>
      <c r="E10" s="252"/>
      <c r="F10" s="252"/>
    </row>
    <row r="11" spans="1:12" ht="13.5" customHeight="1" x14ac:dyDescent="0.25">
      <c r="A11" s="254" t="s">
        <v>326</v>
      </c>
      <c r="B11" s="253"/>
      <c r="C11" s="253"/>
      <c r="D11" s="253"/>
      <c r="E11" s="252"/>
      <c r="F11" s="252"/>
    </row>
    <row r="12" spans="1:12" ht="13.5" customHeight="1" x14ac:dyDescent="0.25">
      <c r="A12" s="254" t="s">
        <v>327</v>
      </c>
      <c r="B12" s="253"/>
      <c r="C12" s="253"/>
      <c r="D12" s="253"/>
      <c r="E12" s="252"/>
      <c r="F12" s="252"/>
    </row>
    <row r="13" spans="1:12" ht="13.5" customHeight="1" x14ac:dyDescent="0.25">
      <c r="A13" s="254" t="s">
        <v>328</v>
      </c>
      <c r="B13" s="253"/>
      <c r="C13" s="253"/>
      <c r="D13" s="253"/>
      <c r="E13" s="252"/>
      <c r="F13" s="252"/>
    </row>
    <row r="14" spans="1:12" ht="13.5" customHeight="1" x14ac:dyDescent="0.25">
      <c r="A14" s="254" t="s">
        <v>329</v>
      </c>
      <c r="B14" s="253"/>
      <c r="C14" s="253"/>
      <c r="D14" s="253"/>
      <c r="E14" s="252"/>
      <c r="F14" s="252"/>
    </row>
    <row r="15" spans="1:12" ht="13.5" customHeight="1" x14ac:dyDescent="0.25">
      <c r="A15" s="254" t="s">
        <v>330</v>
      </c>
      <c r="B15" s="253"/>
      <c r="C15" s="253"/>
      <c r="D15" s="253"/>
      <c r="E15" s="252"/>
      <c r="F15" s="252"/>
    </row>
    <row r="16" spans="1:12" ht="13.5" customHeight="1" x14ac:dyDescent="0.25">
      <c r="A16" s="254" t="s">
        <v>331</v>
      </c>
      <c r="B16" s="253"/>
      <c r="C16" s="253"/>
      <c r="D16" s="253"/>
      <c r="E16" s="252"/>
      <c r="F16" s="252"/>
    </row>
    <row r="17" spans="1:7" ht="13.5" customHeight="1" x14ac:dyDescent="0.25">
      <c r="A17" s="254" t="s">
        <v>332</v>
      </c>
      <c r="B17" s="253"/>
      <c r="C17" s="253"/>
      <c r="D17" s="253"/>
      <c r="E17" s="252"/>
      <c r="F17" s="252"/>
    </row>
    <row r="18" spans="1:7" ht="13.5" customHeight="1" x14ac:dyDescent="0.25">
      <c r="A18" s="255"/>
      <c r="B18" s="256"/>
      <c r="C18" s="256"/>
      <c r="D18" s="256"/>
      <c r="E18" s="252"/>
      <c r="F18" s="252"/>
    </row>
    <row r="19" spans="1:7" ht="13.5" customHeight="1" x14ac:dyDescent="0.2">
      <c r="A19" s="1208" t="s">
        <v>333</v>
      </c>
      <c r="B19" s="1208"/>
      <c r="C19" s="1208"/>
      <c r="D19" s="1208"/>
      <c r="E19" s="1208"/>
      <c r="F19" s="1208"/>
      <c r="G19" s="1208"/>
    </row>
    <row r="20" spans="1:7" ht="15" x14ac:dyDescent="0.25">
      <c r="A20" s="252"/>
      <c r="B20" s="252"/>
      <c r="C20" s="252"/>
      <c r="D20" s="252"/>
      <c r="E20" s="1209" t="s">
        <v>1032</v>
      </c>
      <c r="F20" s="1209"/>
      <c r="G20" s="113"/>
    </row>
    <row r="21" spans="1:7" ht="46.15" customHeight="1" x14ac:dyDescent="0.2">
      <c r="A21" s="242" t="s">
        <v>423</v>
      </c>
      <c r="B21" s="242" t="s">
        <v>3</v>
      </c>
      <c r="C21" s="257" t="s">
        <v>334</v>
      </c>
      <c r="D21" s="258" t="s">
        <v>335</v>
      </c>
      <c r="E21" s="306" t="s">
        <v>336</v>
      </c>
      <c r="F21" s="306" t="s">
        <v>337</v>
      </c>
      <c r="G21" s="13"/>
    </row>
    <row r="22" spans="1:7" ht="15" x14ac:dyDescent="0.25">
      <c r="A22" s="253" t="s">
        <v>338</v>
      </c>
      <c r="B22" s="253" t="s">
        <v>1019</v>
      </c>
      <c r="C22" s="253">
        <v>1</v>
      </c>
      <c r="D22" s="259" t="s">
        <v>1020</v>
      </c>
      <c r="E22" s="260" t="s">
        <v>1021</v>
      </c>
      <c r="F22" s="260" t="s">
        <v>1022</v>
      </c>
    </row>
    <row r="23" spans="1:7" ht="25.5" x14ac:dyDescent="0.25">
      <c r="A23" s="253" t="s">
        <v>339</v>
      </c>
      <c r="B23" s="253" t="s">
        <v>1023</v>
      </c>
      <c r="C23" s="253">
        <v>20</v>
      </c>
      <c r="D23" s="259" t="s">
        <v>1024</v>
      </c>
      <c r="E23" s="260" t="s">
        <v>1021</v>
      </c>
      <c r="F23" s="260" t="s">
        <v>1022</v>
      </c>
    </row>
    <row r="24" spans="1:7" ht="15" x14ac:dyDescent="0.25">
      <c r="A24" s="253" t="s">
        <v>340</v>
      </c>
      <c r="B24" s="253" t="s">
        <v>1025</v>
      </c>
      <c r="C24" s="20" t="s">
        <v>1025</v>
      </c>
      <c r="D24" s="259" t="s">
        <v>1025</v>
      </c>
      <c r="E24" s="260" t="s">
        <v>1025</v>
      </c>
      <c r="F24" s="260" t="s">
        <v>1025</v>
      </c>
    </row>
    <row r="25" spans="1:7" ht="25.5" x14ac:dyDescent="0.25">
      <c r="A25" s="253" t="s">
        <v>341</v>
      </c>
      <c r="B25" s="253" t="s">
        <v>1023</v>
      </c>
      <c r="C25" s="640">
        <v>30</v>
      </c>
      <c r="D25" s="259" t="s">
        <v>1024</v>
      </c>
      <c r="E25" s="260" t="s">
        <v>1021</v>
      </c>
      <c r="F25" s="260" t="s">
        <v>1022</v>
      </c>
    </row>
    <row r="26" spans="1:7" ht="32.25" customHeight="1" x14ac:dyDescent="0.25">
      <c r="A26" s="253" t="s">
        <v>342</v>
      </c>
      <c r="B26" s="253"/>
      <c r="C26" s="9"/>
      <c r="D26" s="259"/>
      <c r="E26" s="260"/>
      <c r="F26" s="260"/>
    </row>
    <row r="27" spans="1:7" ht="15" x14ac:dyDescent="0.25">
      <c r="A27" s="253" t="s">
        <v>343</v>
      </c>
      <c r="B27" s="253"/>
      <c r="C27" s="9"/>
      <c r="D27" s="259"/>
      <c r="E27" s="260"/>
      <c r="F27" s="260"/>
    </row>
    <row r="28" spans="1:7" ht="15" x14ac:dyDescent="0.25">
      <c r="A28" s="253" t="s">
        <v>344</v>
      </c>
      <c r="B28" s="253"/>
      <c r="C28" s="9"/>
      <c r="D28" s="259"/>
      <c r="E28" s="260"/>
      <c r="F28" s="260"/>
    </row>
    <row r="29" spans="1:7" ht="15" x14ac:dyDescent="0.25">
      <c r="A29" s="253" t="s">
        <v>345</v>
      </c>
      <c r="B29" s="253"/>
      <c r="C29" s="253"/>
      <c r="D29" s="259"/>
      <c r="E29" s="260"/>
      <c r="F29" s="260"/>
    </row>
    <row r="30" spans="1:7" ht="15" x14ac:dyDescent="0.25">
      <c r="A30" s="253" t="s">
        <v>346</v>
      </c>
      <c r="B30" s="253"/>
      <c r="C30" s="253"/>
      <c r="D30" s="259"/>
      <c r="E30" s="260"/>
      <c r="F30" s="260"/>
    </row>
    <row r="31" spans="1:7" ht="15" x14ac:dyDescent="0.25">
      <c r="A31" s="253" t="s">
        <v>347</v>
      </c>
      <c r="B31" s="253"/>
      <c r="C31" s="253"/>
      <c r="D31" s="259"/>
      <c r="E31" s="260"/>
      <c r="F31" s="260"/>
    </row>
    <row r="32" spans="1:7" ht="15" x14ac:dyDescent="0.25">
      <c r="A32" s="253" t="s">
        <v>348</v>
      </c>
      <c r="B32" s="253"/>
      <c r="C32" s="253"/>
      <c r="D32" s="259"/>
      <c r="E32" s="260"/>
      <c r="F32" s="260"/>
    </row>
    <row r="33" spans="1:8" ht="15" x14ac:dyDescent="0.25">
      <c r="A33" s="253" t="s">
        <v>349</v>
      </c>
      <c r="B33" s="253"/>
      <c r="C33" s="253"/>
      <c r="D33" s="259"/>
      <c r="E33" s="260"/>
      <c r="F33" s="260"/>
    </row>
    <row r="34" spans="1:8" ht="15" x14ac:dyDescent="0.25">
      <c r="A34" s="253" t="s">
        <v>350</v>
      </c>
      <c r="B34" s="253"/>
      <c r="C34" s="253"/>
      <c r="D34" s="259"/>
      <c r="E34" s="260"/>
      <c r="F34" s="260"/>
    </row>
    <row r="35" spans="1:8" ht="15" x14ac:dyDescent="0.25">
      <c r="A35" s="253" t="s">
        <v>351</v>
      </c>
      <c r="B35" s="253"/>
      <c r="C35" s="253"/>
      <c r="D35" s="259"/>
      <c r="E35" s="260"/>
      <c r="F35" s="260"/>
    </row>
    <row r="36" spans="1:8" ht="15" x14ac:dyDescent="0.25">
      <c r="A36" s="253" t="s">
        <v>352</v>
      </c>
      <c r="B36" s="253"/>
      <c r="C36" s="253"/>
      <c r="D36" s="259"/>
      <c r="E36" s="260"/>
      <c r="F36" s="260"/>
    </row>
    <row r="37" spans="1:8" ht="15" x14ac:dyDescent="0.25">
      <c r="A37" s="253" t="s">
        <v>353</v>
      </c>
      <c r="B37" s="253"/>
      <c r="C37" s="253"/>
      <c r="D37" s="259"/>
      <c r="E37" s="260"/>
      <c r="F37" s="260"/>
    </row>
    <row r="38" spans="1:8" ht="15" x14ac:dyDescent="0.25">
      <c r="A38" s="657" t="s">
        <v>46</v>
      </c>
      <c r="B38" s="253"/>
      <c r="C38" s="253"/>
      <c r="D38" s="259"/>
      <c r="E38" s="260"/>
      <c r="F38" s="260"/>
    </row>
    <row r="39" spans="1:8" ht="15" x14ac:dyDescent="0.25">
      <c r="A39" s="261" t="s">
        <v>18</v>
      </c>
      <c r="B39" s="253"/>
      <c r="C39" s="253"/>
      <c r="D39" s="259"/>
      <c r="E39" s="260"/>
      <c r="F39" s="260"/>
    </row>
    <row r="43" spans="1:8" ht="15" customHeight="1" x14ac:dyDescent="0.2">
      <c r="A43" s="214"/>
      <c r="B43" s="214"/>
      <c r="C43" s="214"/>
      <c r="D43" s="229"/>
      <c r="E43" s="229"/>
      <c r="F43" s="229"/>
      <c r="G43" s="215"/>
    </row>
    <row r="44" spans="1:8" ht="15" customHeight="1" x14ac:dyDescent="0.2">
      <c r="A44" s="214"/>
      <c r="B44" s="214"/>
      <c r="C44" s="214"/>
      <c r="D44" s="953" t="s">
        <v>1034</v>
      </c>
      <c r="E44" s="953"/>
      <c r="F44" s="953"/>
      <c r="G44" s="953"/>
      <c r="H44" s="953"/>
    </row>
    <row r="45" spans="1:8" ht="15" customHeight="1" x14ac:dyDescent="0.2">
      <c r="A45" s="214"/>
      <c r="B45" s="214"/>
      <c r="C45" s="214"/>
      <c r="D45" s="953"/>
      <c r="E45" s="953"/>
      <c r="F45" s="953"/>
      <c r="G45" s="953"/>
      <c r="H45" s="953"/>
    </row>
    <row r="46" spans="1:8" ht="21.75" customHeight="1" x14ac:dyDescent="0.2">
      <c r="A46" s="214"/>
      <c r="C46" s="214"/>
      <c r="D46" s="953"/>
      <c r="E46" s="953"/>
      <c r="F46" s="953"/>
      <c r="G46" s="953"/>
      <c r="H46" s="953"/>
    </row>
  </sheetData>
  <mergeCells count="6">
    <mergeCell ref="D44:H46"/>
    <mergeCell ref="A1:E1"/>
    <mergeCell ref="A2:F2"/>
    <mergeCell ref="A4:G4"/>
    <mergeCell ref="A19:G19"/>
    <mergeCell ref="E20:F20"/>
  </mergeCells>
  <printOptions horizontalCentered="1"/>
  <pageMargins left="0.70866141732283472" right="0.70866141732283472" top="0.23622047244094491" bottom="0" header="0.31496062992125984" footer="0.31496062992125984"/>
  <pageSetup paperSize="9" scale="75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3"/>
  <sheetViews>
    <sheetView zoomScaleSheetLayoutView="90" workbookViewId="0">
      <selection activeCell="C30" sqref="C30"/>
    </sheetView>
  </sheetViews>
  <sheetFormatPr defaultRowHeight="12.75" x14ac:dyDescent="0.2"/>
  <sheetData>
    <row r="2" spans="2:8" x14ac:dyDescent="0.2">
      <c r="B2" s="15"/>
    </row>
    <row r="4" spans="2:8" ht="12.75" customHeight="1" x14ac:dyDescent="0.2">
      <c r="B4" s="1210" t="s">
        <v>752</v>
      </c>
      <c r="C4" s="1210"/>
      <c r="D4" s="1210"/>
      <c r="E4" s="1210"/>
      <c r="F4" s="1210"/>
      <c r="G4" s="1210"/>
      <c r="H4" s="1210"/>
    </row>
    <row r="5" spans="2:8" ht="12.75" customHeight="1" x14ac:dyDescent="0.2">
      <c r="B5" s="1210"/>
      <c r="C5" s="1210"/>
      <c r="D5" s="1210"/>
      <c r="E5" s="1210"/>
      <c r="F5" s="1210"/>
      <c r="G5" s="1210"/>
      <c r="H5" s="1210"/>
    </row>
    <row r="6" spans="2:8" ht="12.75" customHeight="1" x14ac:dyDescent="0.2">
      <c r="B6" s="1210"/>
      <c r="C6" s="1210"/>
      <c r="D6" s="1210"/>
      <c r="E6" s="1210"/>
      <c r="F6" s="1210"/>
      <c r="G6" s="1210"/>
      <c r="H6" s="1210"/>
    </row>
    <row r="7" spans="2:8" ht="12.75" customHeight="1" x14ac:dyDescent="0.2">
      <c r="B7" s="1210"/>
      <c r="C7" s="1210"/>
      <c r="D7" s="1210"/>
      <c r="E7" s="1210"/>
      <c r="F7" s="1210"/>
      <c r="G7" s="1210"/>
      <c r="H7" s="1210"/>
    </row>
    <row r="8" spans="2:8" ht="12.75" customHeight="1" x14ac:dyDescent="0.2">
      <c r="B8" s="1210"/>
      <c r="C8" s="1210"/>
      <c r="D8" s="1210"/>
      <c r="E8" s="1210"/>
      <c r="F8" s="1210"/>
      <c r="G8" s="1210"/>
      <c r="H8" s="1210"/>
    </row>
    <row r="9" spans="2:8" ht="12.75" customHeight="1" x14ac:dyDescent="0.2">
      <c r="B9" s="1210"/>
      <c r="C9" s="1210"/>
      <c r="D9" s="1210"/>
      <c r="E9" s="1210"/>
      <c r="F9" s="1210"/>
      <c r="G9" s="1210"/>
      <c r="H9" s="1210"/>
    </row>
    <row r="10" spans="2:8" ht="12.75" customHeight="1" x14ac:dyDescent="0.2">
      <c r="B10" s="1210"/>
      <c r="C10" s="1210"/>
      <c r="D10" s="1210"/>
      <c r="E10" s="1210"/>
      <c r="F10" s="1210"/>
      <c r="G10" s="1210"/>
      <c r="H10" s="1210"/>
    </row>
    <row r="11" spans="2:8" ht="12.75" customHeight="1" x14ac:dyDescent="0.2">
      <c r="B11" s="1210"/>
      <c r="C11" s="1210"/>
      <c r="D11" s="1210"/>
      <c r="E11" s="1210"/>
      <c r="F11" s="1210"/>
      <c r="G11" s="1210"/>
      <c r="H11" s="1210"/>
    </row>
    <row r="12" spans="2:8" ht="12.75" customHeight="1" x14ac:dyDescent="0.2">
      <c r="B12" s="1210"/>
      <c r="C12" s="1210"/>
      <c r="D12" s="1210"/>
      <c r="E12" s="1210"/>
      <c r="F12" s="1210"/>
      <c r="G12" s="1210"/>
      <c r="H12" s="1210"/>
    </row>
    <row r="13" spans="2:8" ht="12.75" customHeight="1" x14ac:dyDescent="0.2">
      <c r="B13" s="1210"/>
      <c r="C13" s="1210"/>
      <c r="D13" s="1210"/>
      <c r="E13" s="1210"/>
      <c r="F13" s="1210"/>
      <c r="G13" s="1210"/>
      <c r="H13" s="1210"/>
    </row>
  </sheetData>
  <mergeCells count="1">
    <mergeCell ref="B4:H13"/>
  </mergeCells>
  <printOptions horizontalCentered="1"/>
  <pageMargins left="0.70866141732283472" right="0.70866141732283472" top="0.23622047244094491" bottom="0" header="0.31496062992125984" footer="0.31496062992125984"/>
  <pageSetup paperSize="9" orientation="landscape" verticalDpi="4294967295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topLeftCell="A4" zoomScale="90" zoomScaleNormal="90" zoomScaleSheetLayoutView="100" workbookViewId="0">
      <selection activeCell="P14" sqref="P14"/>
    </sheetView>
  </sheetViews>
  <sheetFormatPr defaultRowHeight="14.25" x14ac:dyDescent="0.2"/>
  <cols>
    <col min="1" max="1" width="4.7109375" style="45" customWidth="1"/>
    <col min="2" max="2" width="16.85546875" style="45" customWidth="1"/>
    <col min="3" max="3" width="11.7109375" style="45" customWidth="1"/>
    <col min="4" max="4" width="12" style="45" customWidth="1"/>
    <col min="5" max="5" width="12.140625" style="45" customWidth="1"/>
    <col min="6" max="6" width="17.42578125" style="45" customWidth="1"/>
    <col min="7" max="7" width="12.42578125" style="45" customWidth="1"/>
    <col min="8" max="8" width="16" style="45" customWidth="1"/>
    <col min="9" max="9" width="12.7109375" style="45" customWidth="1"/>
    <col min="10" max="10" width="15" style="45" customWidth="1"/>
    <col min="11" max="11" width="16" style="45" customWidth="1"/>
    <col min="12" max="12" width="11.85546875" style="45" customWidth="1"/>
    <col min="13" max="16384" width="9.140625" style="45"/>
  </cols>
  <sheetData>
    <row r="1" spans="1:20" ht="15" customHeight="1" x14ac:dyDescent="0.25">
      <c r="C1" s="899"/>
      <c r="D1" s="899"/>
      <c r="E1" s="899"/>
      <c r="F1" s="899"/>
      <c r="G1" s="899"/>
      <c r="H1" s="899"/>
      <c r="I1" s="165"/>
      <c r="J1" s="1112" t="s">
        <v>534</v>
      </c>
      <c r="K1" s="1112"/>
    </row>
    <row r="2" spans="1:20" s="52" customFormat="1" ht="19.5" customHeight="1" x14ac:dyDescent="0.2">
      <c r="A2" s="1215" t="s">
        <v>0</v>
      </c>
      <c r="B2" s="1215"/>
      <c r="C2" s="1215"/>
      <c r="D2" s="1215"/>
      <c r="E2" s="1215"/>
      <c r="F2" s="1215"/>
      <c r="G2" s="1215"/>
      <c r="H2" s="1215"/>
      <c r="I2" s="1215"/>
      <c r="J2" s="1215"/>
      <c r="K2" s="1215"/>
    </row>
    <row r="3" spans="1:20" s="52" customFormat="1" ht="19.5" customHeight="1" x14ac:dyDescent="0.2">
      <c r="A3" s="1214" t="s">
        <v>747</v>
      </c>
      <c r="B3" s="1214"/>
      <c r="C3" s="1214"/>
      <c r="D3" s="1214"/>
      <c r="E3" s="1214"/>
      <c r="F3" s="1214"/>
      <c r="G3" s="1214"/>
      <c r="H3" s="1214"/>
      <c r="I3" s="1214"/>
      <c r="J3" s="1214"/>
      <c r="K3" s="1214"/>
    </row>
    <row r="4" spans="1:20" s="52" customFormat="1" ht="14.2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20" s="52" customFormat="1" ht="18" customHeight="1" x14ac:dyDescent="0.2">
      <c r="A5" s="1158" t="s">
        <v>753</v>
      </c>
      <c r="B5" s="1158"/>
      <c r="C5" s="1158"/>
      <c r="D5" s="1158"/>
      <c r="E5" s="1158"/>
      <c r="F5" s="1158"/>
      <c r="G5" s="1158"/>
      <c r="H5" s="1158"/>
      <c r="I5" s="1158"/>
      <c r="J5" s="1158"/>
      <c r="K5" s="1158"/>
    </row>
    <row r="6" spans="1:20" ht="15.75" x14ac:dyDescent="0.25">
      <c r="A6" s="944" t="s">
        <v>159</v>
      </c>
      <c r="B6" s="944"/>
      <c r="C6" s="107"/>
      <c r="D6" s="107"/>
      <c r="E6" s="107"/>
      <c r="F6" s="107"/>
      <c r="G6" s="107"/>
      <c r="H6" s="107"/>
      <c r="I6" s="107"/>
      <c r="J6" s="107"/>
      <c r="K6" s="107"/>
    </row>
    <row r="7" spans="1:20" ht="29.25" customHeight="1" x14ac:dyDescent="0.2">
      <c r="A7" s="1211" t="s">
        <v>73</v>
      </c>
      <c r="B7" s="1211" t="s">
        <v>74</v>
      </c>
      <c r="C7" s="1211" t="s">
        <v>75</v>
      </c>
      <c r="D7" s="1211" t="s">
        <v>153</v>
      </c>
      <c r="E7" s="1211"/>
      <c r="F7" s="1211"/>
      <c r="G7" s="1211"/>
      <c r="H7" s="1211"/>
      <c r="I7" s="919" t="s">
        <v>236</v>
      </c>
      <c r="J7" s="1211" t="s">
        <v>1036</v>
      </c>
      <c r="K7" s="1211" t="s">
        <v>479</v>
      </c>
      <c r="L7" s="1213" t="s">
        <v>77</v>
      </c>
      <c r="S7" s="51"/>
      <c r="T7" s="51"/>
    </row>
    <row r="8" spans="1:20" ht="33.75" customHeight="1" x14ac:dyDescent="0.2">
      <c r="A8" s="1211"/>
      <c r="B8" s="1211"/>
      <c r="C8" s="1211"/>
      <c r="D8" s="1211" t="s">
        <v>78</v>
      </c>
      <c r="E8" s="1211" t="s">
        <v>79</v>
      </c>
      <c r="F8" s="1211"/>
      <c r="G8" s="1211"/>
      <c r="H8" s="47" t="s">
        <v>80</v>
      </c>
      <c r="I8" s="1212"/>
      <c r="J8" s="1211"/>
      <c r="K8" s="1211"/>
      <c r="L8" s="1213"/>
    </row>
    <row r="9" spans="1:20" ht="30" x14ac:dyDescent="0.2">
      <c r="A9" s="1211"/>
      <c r="B9" s="1211"/>
      <c r="C9" s="1211"/>
      <c r="D9" s="1211"/>
      <c r="E9" s="47" t="s">
        <v>81</v>
      </c>
      <c r="F9" s="47" t="s">
        <v>82</v>
      </c>
      <c r="G9" s="47" t="s">
        <v>18</v>
      </c>
      <c r="H9" s="47"/>
      <c r="I9" s="920"/>
      <c r="J9" s="1211"/>
      <c r="K9" s="1211"/>
      <c r="L9" s="1213"/>
    </row>
    <row r="10" spans="1:20" s="153" customFormat="1" ht="17.100000000000001" customHeight="1" x14ac:dyDescent="0.2">
      <c r="A10" s="152">
        <v>1</v>
      </c>
      <c r="B10" s="152">
        <v>2</v>
      </c>
      <c r="C10" s="152">
        <v>3</v>
      </c>
      <c r="D10" s="152">
        <v>4</v>
      </c>
      <c r="E10" s="152">
        <v>5</v>
      </c>
      <c r="F10" s="152">
        <v>6</v>
      </c>
      <c r="G10" s="152">
        <v>7</v>
      </c>
      <c r="H10" s="152">
        <v>8</v>
      </c>
      <c r="I10" s="152">
        <v>9</v>
      </c>
      <c r="J10" s="152">
        <v>10</v>
      </c>
      <c r="K10" s="152">
        <v>11</v>
      </c>
      <c r="L10" s="152">
        <v>12</v>
      </c>
    </row>
    <row r="11" spans="1:20" ht="17.100000000000001" customHeight="1" x14ac:dyDescent="0.2">
      <c r="A11" s="54">
        <v>1</v>
      </c>
      <c r="B11" s="55" t="s">
        <v>838</v>
      </c>
      <c r="C11" s="49">
        <v>30</v>
      </c>
      <c r="D11" s="371">
        <v>30</v>
      </c>
      <c r="E11" s="371">
        <v>4</v>
      </c>
      <c r="F11" s="371">
        <v>4</v>
      </c>
      <c r="G11" s="371">
        <v>1</v>
      </c>
      <c r="H11" s="371">
        <f>F11+G11</f>
        <v>5</v>
      </c>
      <c r="I11" s="371">
        <f>E11+H11</f>
        <v>9</v>
      </c>
      <c r="J11" s="371">
        <f>C11-I11</f>
        <v>21</v>
      </c>
      <c r="K11" s="371">
        <f>D11-H11</f>
        <v>25</v>
      </c>
      <c r="L11" s="371"/>
      <c r="M11" s="371"/>
    </row>
    <row r="12" spans="1:20" ht="17.100000000000001" customHeight="1" x14ac:dyDescent="0.2">
      <c r="A12" s="54">
        <v>2</v>
      </c>
      <c r="B12" s="55" t="s">
        <v>839</v>
      </c>
      <c r="C12" s="49">
        <v>31</v>
      </c>
      <c r="D12" s="371">
        <v>31</v>
      </c>
      <c r="E12" s="371">
        <v>1</v>
      </c>
      <c r="F12" s="371">
        <v>5</v>
      </c>
      <c r="G12" s="371">
        <v>1</v>
      </c>
      <c r="H12" s="371">
        <f t="shared" ref="H12:H22" si="0">F12+G12</f>
        <v>6</v>
      </c>
      <c r="I12" s="371">
        <f t="shared" ref="I12:I22" si="1">E12+H12</f>
        <v>7</v>
      </c>
      <c r="J12" s="371">
        <f t="shared" ref="J12:J22" si="2">C12-I12</f>
        <v>24</v>
      </c>
      <c r="K12" s="371">
        <f t="shared" ref="K12:K22" si="3">D12-H12</f>
        <v>25</v>
      </c>
      <c r="L12" s="371"/>
      <c r="M12" s="371"/>
    </row>
    <row r="13" spans="1:20" ht="17.100000000000001" customHeight="1" x14ac:dyDescent="0.2">
      <c r="A13" s="54">
        <v>3</v>
      </c>
      <c r="B13" s="55" t="s">
        <v>840</v>
      </c>
      <c r="C13" s="49">
        <v>30</v>
      </c>
      <c r="D13" s="371">
        <v>30</v>
      </c>
      <c r="E13" s="371">
        <v>30</v>
      </c>
      <c r="F13" s="371">
        <v>0</v>
      </c>
      <c r="G13" s="371">
        <v>0</v>
      </c>
      <c r="H13" s="371">
        <f t="shared" si="0"/>
        <v>0</v>
      </c>
      <c r="I13" s="371">
        <f t="shared" si="1"/>
        <v>30</v>
      </c>
      <c r="J13" s="371">
        <f t="shared" si="2"/>
        <v>0</v>
      </c>
      <c r="K13" s="371">
        <f t="shared" si="3"/>
        <v>30</v>
      </c>
      <c r="L13" s="371"/>
      <c r="M13" s="371"/>
    </row>
    <row r="14" spans="1:20" ht="17.100000000000001" customHeight="1" x14ac:dyDescent="0.2">
      <c r="A14" s="54">
        <v>4</v>
      </c>
      <c r="B14" s="55" t="s">
        <v>841</v>
      </c>
      <c r="C14" s="49">
        <v>31</v>
      </c>
      <c r="D14" s="371">
        <v>31</v>
      </c>
      <c r="E14" s="371">
        <v>1</v>
      </c>
      <c r="F14" s="371">
        <v>4</v>
      </c>
      <c r="G14" s="371">
        <v>1</v>
      </c>
      <c r="H14" s="371">
        <f t="shared" si="0"/>
        <v>5</v>
      </c>
      <c r="I14" s="371">
        <f t="shared" si="1"/>
        <v>6</v>
      </c>
      <c r="J14" s="371">
        <f t="shared" si="2"/>
        <v>25</v>
      </c>
      <c r="K14" s="371">
        <f t="shared" si="3"/>
        <v>26</v>
      </c>
      <c r="L14" s="371"/>
      <c r="M14" s="371"/>
    </row>
    <row r="15" spans="1:20" ht="17.100000000000001" customHeight="1" x14ac:dyDescent="0.2">
      <c r="A15" s="54">
        <v>5</v>
      </c>
      <c r="B15" s="55" t="s">
        <v>842</v>
      </c>
      <c r="C15" s="49">
        <v>31</v>
      </c>
      <c r="D15" s="371">
        <v>31</v>
      </c>
      <c r="E15" s="371">
        <v>4</v>
      </c>
      <c r="F15" s="371">
        <v>5</v>
      </c>
      <c r="G15" s="371">
        <v>1</v>
      </c>
      <c r="H15" s="371">
        <f t="shared" si="0"/>
        <v>6</v>
      </c>
      <c r="I15" s="371">
        <f t="shared" si="1"/>
        <v>10</v>
      </c>
      <c r="J15" s="371">
        <f t="shared" si="2"/>
        <v>21</v>
      </c>
      <c r="K15" s="371">
        <f t="shared" si="3"/>
        <v>25</v>
      </c>
      <c r="L15" s="371"/>
      <c r="M15" s="371"/>
    </row>
    <row r="16" spans="1:20" s="53" customFormat="1" ht="17.100000000000001" customHeight="1" x14ac:dyDescent="0.2">
      <c r="A16" s="54">
        <v>6</v>
      </c>
      <c r="B16" s="55" t="s">
        <v>843</v>
      </c>
      <c r="C16" s="54">
        <v>30</v>
      </c>
      <c r="D16" s="372">
        <v>30</v>
      </c>
      <c r="E16" s="372">
        <v>1</v>
      </c>
      <c r="F16" s="372">
        <v>4</v>
      </c>
      <c r="G16" s="371">
        <v>1</v>
      </c>
      <c r="H16" s="371">
        <f t="shared" si="0"/>
        <v>5</v>
      </c>
      <c r="I16" s="371">
        <f t="shared" si="1"/>
        <v>6</v>
      </c>
      <c r="J16" s="371">
        <f t="shared" si="2"/>
        <v>24</v>
      </c>
      <c r="K16" s="371">
        <f t="shared" si="3"/>
        <v>25</v>
      </c>
      <c r="L16" s="371"/>
      <c r="M16" s="372"/>
    </row>
    <row r="17" spans="1:13" s="53" customFormat="1" ht="17.100000000000001" customHeight="1" x14ac:dyDescent="0.2">
      <c r="A17" s="54">
        <v>7</v>
      </c>
      <c r="B17" s="55" t="s">
        <v>844</v>
      </c>
      <c r="C17" s="54">
        <v>31</v>
      </c>
      <c r="D17" s="372">
        <v>31</v>
      </c>
      <c r="E17" s="372">
        <v>3</v>
      </c>
      <c r="F17" s="372">
        <v>4</v>
      </c>
      <c r="G17" s="371">
        <v>1</v>
      </c>
      <c r="H17" s="371">
        <f t="shared" si="0"/>
        <v>5</v>
      </c>
      <c r="I17" s="371">
        <f t="shared" si="1"/>
        <v>8</v>
      </c>
      <c r="J17" s="371">
        <f t="shared" si="2"/>
        <v>23</v>
      </c>
      <c r="K17" s="371">
        <f t="shared" si="3"/>
        <v>26</v>
      </c>
      <c r="L17" s="371"/>
      <c r="M17" s="372"/>
    </row>
    <row r="18" spans="1:13" s="53" customFormat="1" ht="17.100000000000001" customHeight="1" x14ac:dyDescent="0.2">
      <c r="A18" s="54">
        <v>8</v>
      </c>
      <c r="B18" s="55" t="s">
        <v>845</v>
      </c>
      <c r="C18" s="54">
        <v>30</v>
      </c>
      <c r="D18" s="372">
        <v>30</v>
      </c>
      <c r="E18" s="372">
        <v>1</v>
      </c>
      <c r="F18" s="372">
        <v>5</v>
      </c>
      <c r="G18" s="371">
        <v>1</v>
      </c>
      <c r="H18" s="371">
        <f t="shared" si="0"/>
        <v>6</v>
      </c>
      <c r="I18" s="371">
        <f t="shared" si="1"/>
        <v>7</v>
      </c>
      <c r="J18" s="371">
        <f t="shared" si="2"/>
        <v>23</v>
      </c>
      <c r="K18" s="371">
        <f t="shared" si="3"/>
        <v>24</v>
      </c>
      <c r="L18" s="371"/>
      <c r="M18" s="372"/>
    </row>
    <row r="19" spans="1:13" s="53" customFormat="1" ht="17.100000000000001" customHeight="1" x14ac:dyDescent="0.2">
      <c r="A19" s="54">
        <v>9</v>
      </c>
      <c r="B19" s="55" t="s">
        <v>846</v>
      </c>
      <c r="C19" s="54">
        <v>31</v>
      </c>
      <c r="D19" s="372">
        <v>31</v>
      </c>
      <c r="E19" s="372">
        <v>1</v>
      </c>
      <c r="F19" s="372">
        <v>4</v>
      </c>
      <c r="G19" s="371">
        <v>1</v>
      </c>
      <c r="H19" s="371">
        <f t="shared" si="0"/>
        <v>5</v>
      </c>
      <c r="I19" s="371">
        <f t="shared" si="1"/>
        <v>6</v>
      </c>
      <c r="J19" s="371">
        <f t="shared" si="2"/>
        <v>25</v>
      </c>
      <c r="K19" s="371">
        <f t="shared" si="3"/>
        <v>26</v>
      </c>
      <c r="L19" s="371"/>
      <c r="M19" s="372"/>
    </row>
    <row r="20" spans="1:13" s="53" customFormat="1" ht="17.100000000000001" customHeight="1" x14ac:dyDescent="0.2">
      <c r="A20" s="54">
        <v>10</v>
      </c>
      <c r="B20" s="55" t="s">
        <v>847</v>
      </c>
      <c r="C20" s="54">
        <v>31</v>
      </c>
      <c r="D20" s="372">
        <v>31</v>
      </c>
      <c r="E20" s="372">
        <v>13</v>
      </c>
      <c r="F20" s="372">
        <v>5</v>
      </c>
      <c r="G20" s="371">
        <v>1</v>
      </c>
      <c r="H20" s="371">
        <f t="shared" si="0"/>
        <v>6</v>
      </c>
      <c r="I20" s="371">
        <f t="shared" si="1"/>
        <v>19</v>
      </c>
      <c r="J20" s="371">
        <f t="shared" si="2"/>
        <v>12</v>
      </c>
      <c r="K20" s="371">
        <f t="shared" si="3"/>
        <v>25</v>
      </c>
      <c r="L20" s="371"/>
      <c r="M20" s="372"/>
    </row>
    <row r="21" spans="1:13" s="53" customFormat="1" ht="17.100000000000001" customHeight="1" x14ac:dyDescent="0.2">
      <c r="A21" s="54">
        <v>11</v>
      </c>
      <c r="B21" s="55" t="s">
        <v>848</v>
      </c>
      <c r="C21" s="54">
        <v>28</v>
      </c>
      <c r="D21" s="372">
        <v>28</v>
      </c>
      <c r="E21" s="373">
        <v>2</v>
      </c>
      <c r="F21" s="373">
        <v>4</v>
      </c>
      <c r="G21" s="371">
        <v>1</v>
      </c>
      <c r="H21" s="371">
        <f t="shared" si="0"/>
        <v>5</v>
      </c>
      <c r="I21" s="371">
        <f t="shared" si="1"/>
        <v>7</v>
      </c>
      <c r="J21" s="371">
        <f t="shared" si="2"/>
        <v>21</v>
      </c>
      <c r="K21" s="371">
        <f t="shared" si="3"/>
        <v>23</v>
      </c>
      <c r="L21" s="371"/>
      <c r="M21" s="372"/>
    </row>
    <row r="22" spans="1:13" s="53" customFormat="1" ht="17.100000000000001" customHeight="1" x14ac:dyDescent="0.2">
      <c r="A22" s="54">
        <v>12</v>
      </c>
      <c r="B22" s="55" t="s">
        <v>849</v>
      </c>
      <c r="C22" s="54">
        <v>31</v>
      </c>
      <c r="D22" s="372">
        <v>31</v>
      </c>
      <c r="E22" s="373">
        <v>2</v>
      </c>
      <c r="F22" s="373">
        <v>4</v>
      </c>
      <c r="G22" s="371">
        <v>1</v>
      </c>
      <c r="H22" s="371">
        <f t="shared" si="0"/>
        <v>5</v>
      </c>
      <c r="I22" s="371">
        <f t="shared" si="1"/>
        <v>7</v>
      </c>
      <c r="J22" s="371">
        <f t="shared" si="2"/>
        <v>24</v>
      </c>
      <c r="K22" s="371">
        <f t="shared" si="3"/>
        <v>26</v>
      </c>
      <c r="L22" s="371"/>
      <c r="M22" s="372"/>
    </row>
    <row r="23" spans="1:13" s="53" customFormat="1" ht="17.100000000000001" customHeight="1" x14ac:dyDescent="0.2">
      <c r="A23" s="55"/>
      <c r="B23" s="56" t="s">
        <v>18</v>
      </c>
      <c r="C23" s="54">
        <f>SUM(C11:C22)</f>
        <v>365</v>
      </c>
      <c r="D23" s="372">
        <f>SUM(D11:D22)</f>
        <v>365</v>
      </c>
      <c r="E23" s="372">
        <f t="shared" ref="E23:K23" si="4">SUM(E11:E22)</f>
        <v>63</v>
      </c>
      <c r="F23" s="372">
        <f t="shared" si="4"/>
        <v>48</v>
      </c>
      <c r="G23" s="372">
        <f t="shared" si="4"/>
        <v>11</v>
      </c>
      <c r="H23" s="372">
        <f t="shared" si="4"/>
        <v>59</v>
      </c>
      <c r="I23" s="372">
        <f t="shared" si="4"/>
        <v>122</v>
      </c>
      <c r="J23" s="372">
        <f t="shared" si="4"/>
        <v>243</v>
      </c>
      <c r="K23" s="372">
        <f t="shared" si="4"/>
        <v>306</v>
      </c>
      <c r="L23" s="372"/>
      <c r="M23" s="372"/>
    </row>
    <row r="24" spans="1:13" s="53" customFormat="1" ht="11.25" customHeight="1" x14ac:dyDescent="0.2">
      <c r="A24" s="57"/>
      <c r="B24" s="58"/>
      <c r="C24" s="59"/>
      <c r="D24" s="57"/>
      <c r="E24" s="57"/>
      <c r="F24" s="57"/>
      <c r="G24" s="57"/>
      <c r="H24" s="57"/>
      <c r="I24" s="57"/>
      <c r="J24" s="57"/>
      <c r="K24" s="57"/>
    </row>
    <row r="25" spans="1:13" ht="15" x14ac:dyDescent="0.25">
      <c r="A25" s="50" t="s">
        <v>104</v>
      </c>
      <c r="B25" s="50"/>
      <c r="C25" s="50"/>
      <c r="D25" s="50"/>
      <c r="E25" s="50"/>
      <c r="F25" s="50"/>
      <c r="G25" s="50"/>
      <c r="H25" s="50"/>
      <c r="I25" s="50"/>
      <c r="J25" s="50"/>
    </row>
    <row r="26" spans="1:13" ht="15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</row>
    <row r="27" spans="1:13" ht="15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</row>
    <row r="28" spans="1:13" ht="15" x14ac:dyDescent="0.25">
      <c r="A28" s="50"/>
      <c r="B28" s="50"/>
      <c r="C28" s="50"/>
      <c r="D28" s="50"/>
      <c r="E28" s="50"/>
      <c r="F28" s="50"/>
      <c r="G28" s="50"/>
      <c r="H28" s="50"/>
      <c r="I28" s="953" t="s">
        <v>1034</v>
      </c>
      <c r="J28" s="953"/>
      <c r="K28" s="953"/>
      <c r="L28" s="953"/>
      <c r="M28" s="953"/>
    </row>
    <row r="29" spans="1:13" ht="15" x14ac:dyDescent="0.2">
      <c r="A29" s="719"/>
      <c r="B29" s="719"/>
      <c r="C29" s="719"/>
      <c r="D29" s="719"/>
      <c r="E29" s="719"/>
      <c r="F29" s="719"/>
      <c r="G29" s="719"/>
      <c r="H29" s="719"/>
      <c r="I29" s="953"/>
      <c r="J29" s="953"/>
      <c r="K29" s="953"/>
      <c r="L29" s="953"/>
      <c r="M29" s="953"/>
    </row>
    <row r="30" spans="1:13" ht="15" x14ac:dyDescent="0.2">
      <c r="A30" s="719"/>
      <c r="B30" s="719"/>
      <c r="C30" s="719"/>
      <c r="D30" s="719"/>
      <c r="E30" s="719"/>
      <c r="F30" s="719"/>
      <c r="G30" s="719"/>
      <c r="H30" s="719"/>
      <c r="I30" s="953"/>
      <c r="J30" s="953"/>
      <c r="K30" s="953"/>
      <c r="L30" s="953"/>
      <c r="M30" s="953"/>
    </row>
    <row r="31" spans="1:13" ht="15" x14ac:dyDescent="0.25">
      <c r="A31" s="50"/>
      <c r="B31" s="50"/>
      <c r="C31" s="50"/>
      <c r="D31" s="50"/>
      <c r="E31" s="50"/>
      <c r="F31" s="50"/>
      <c r="G31" s="50"/>
      <c r="I31" s="50"/>
      <c r="J31" s="50"/>
      <c r="K31" s="50"/>
    </row>
  </sheetData>
  <mergeCells count="17">
    <mergeCell ref="A7:A9"/>
    <mergeCell ref="B7:B9"/>
    <mergeCell ref="C7:C9"/>
    <mergeCell ref="D7:H7"/>
    <mergeCell ref="J7:J9"/>
    <mergeCell ref="C1:H1"/>
    <mergeCell ref="J1:K1"/>
    <mergeCell ref="A3:K3"/>
    <mergeCell ref="A2:K2"/>
    <mergeCell ref="A6:B6"/>
    <mergeCell ref="A5:K5"/>
    <mergeCell ref="K7:K9"/>
    <mergeCell ref="D8:D9"/>
    <mergeCell ref="E8:G8"/>
    <mergeCell ref="I7:I9"/>
    <mergeCell ref="I28:M30"/>
    <mergeCell ref="L7:L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4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opLeftCell="A13" zoomScaleSheetLayoutView="100" workbookViewId="0">
      <selection activeCell="J12" sqref="J12"/>
    </sheetView>
  </sheetViews>
  <sheetFormatPr defaultRowHeight="14.25" x14ac:dyDescent="0.2"/>
  <cols>
    <col min="1" max="1" width="4.7109375" style="45" customWidth="1"/>
    <col min="2" max="2" width="14.7109375" style="45" customWidth="1"/>
    <col min="3" max="3" width="11.7109375" style="45" customWidth="1"/>
    <col min="4" max="4" width="12" style="45" customWidth="1"/>
    <col min="5" max="5" width="11.85546875" style="45" customWidth="1"/>
    <col min="6" max="6" width="18.85546875" style="45" customWidth="1"/>
    <col min="7" max="7" width="10.140625" style="45" customWidth="1"/>
    <col min="8" max="8" width="14.7109375" style="45" customWidth="1"/>
    <col min="9" max="9" width="15.28515625" style="45" customWidth="1"/>
    <col min="10" max="10" width="14.7109375" style="45" customWidth="1"/>
    <col min="11" max="11" width="11.85546875" style="45" customWidth="1"/>
    <col min="12" max="16384" width="9.140625" style="45"/>
  </cols>
  <sheetData>
    <row r="1" spans="1:19" ht="15" customHeight="1" x14ac:dyDescent="0.25">
      <c r="C1" s="899"/>
      <c r="D1" s="899"/>
      <c r="E1" s="899"/>
      <c r="F1" s="899"/>
      <c r="G1" s="899"/>
      <c r="H1" s="899"/>
      <c r="I1" s="165"/>
      <c r="J1" s="38" t="s">
        <v>535</v>
      </c>
    </row>
    <row r="2" spans="1:19" s="52" customFormat="1" ht="19.5" customHeight="1" x14ac:dyDescent="0.2">
      <c r="A2" s="1215" t="s">
        <v>0</v>
      </c>
      <c r="B2" s="1215"/>
      <c r="C2" s="1215"/>
      <c r="D2" s="1215"/>
      <c r="E2" s="1215"/>
      <c r="F2" s="1215"/>
      <c r="G2" s="1215"/>
      <c r="H2" s="1215"/>
      <c r="I2" s="1215"/>
      <c r="J2" s="1215"/>
    </row>
    <row r="3" spans="1:19" s="52" customFormat="1" ht="19.5" customHeight="1" x14ac:dyDescent="0.2">
      <c r="A3" s="1214" t="s">
        <v>747</v>
      </c>
      <c r="B3" s="1214"/>
      <c r="C3" s="1214"/>
      <c r="D3" s="1214"/>
      <c r="E3" s="1214"/>
      <c r="F3" s="1214"/>
      <c r="G3" s="1214"/>
      <c r="H3" s="1214"/>
      <c r="I3" s="1214"/>
      <c r="J3" s="1214"/>
    </row>
    <row r="4" spans="1:19" s="52" customFormat="1" ht="14.2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</row>
    <row r="5" spans="1:19" s="52" customFormat="1" ht="18" customHeight="1" x14ac:dyDescent="0.2">
      <c r="A5" s="1158" t="s">
        <v>754</v>
      </c>
      <c r="B5" s="1158"/>
      <c r="C5" s="1158"/>
      <c r="D5" s="1158"/>
      <c r="E5" s="1158"/>
      <c r="F5" s="1158"/>
      <c r="G5" s="1158"/>
      <c r="H5" s="1158"/>
      <c r="I5" s="1158"/>
      <c r="J5" s="1158"/>
    </row>
    <row r="6" spans="1:19" ht="15.75" x14ac:dyDescent="0.25">
      <c r="A6" s="944" t="s">
        <v>159</v>
      </c>
      <c r="B6" s="944"/>
      <c r="C6" s="137"/>
      <c r="D6" s="137"/>
      <c r="E6" s="137"/>
      <c r="F6" s="137"/>
      <c r="G6" s="137"/>
      <c r="H6" s="137"/>
      <c r="I6" s="163"/>
      <c r="J6" s="163"/>
    </row>
    <row r="7" spans="1:19" ht="29.25" customHeight="1" x14ac:dyDescent="0.2">
      <c r="A7" s="1211" t="s">
        <v>73</v>
      </c>
      <c r="B7" s="1211" t="s">
        <v>74</v>
      </c>
      <c r="C7" s="1211" t="s">
        <v>75</v>
      </c>
      <c r="D7" s="1211" t="s">
        <v>154</v>
      </c>
      <c r="E7" s="1211"/>
      <c r="F7" s="1211"/>
      <c r="G7" s="1211"/>
      <c r="H7" s="1211"/>
      <c r="I7" s="919" t="s">
        <v>236</v>
      </c>
      <c r="J7" s="1211" t="s">
        <v>76</v>
      </c>
      <c r="K7" s="1211" t="s">
        <v>224</v>
      </c>
    </row>
    <row r="8" spans="1:19" ht="34.15" customHeight="1" x14ac:dyDescent="0.2">
      <c r="A8" s="1211"/>
      <c r="B8" s="1211"/>
      <c r="C8" s="1211"/>
      <c r="D8" s="1211" t="s">
        <v>78</v>
      </c>
      <c r="E8" s="1211" t="s">
        <v>79</v>
      </c>
      <c r="F8" s="1211"/>
      <c r="G8" s="1211"/>
      <c r="H8" s="919" t="s">
        <v>80</v>
      </c>
      <c r="I8" s="1212"/>
      <c r="J8" s="1211"/>
      <c r="K8" s="1211"/>
      <c r="R8" s="51"/>
      <c r="S8" s="51"/>
    </row>
    <row r="9" spans="1:19" ht="33.75" customHeight="1" x14ac:dyDescent="0.2">
      <c r="A9" s="1211"/>
      <c r="B9" s="1211"/>
      <c r="C9" s="1211"/>
      <c r="D9" s="1211"/>
      <c r="E9" s="47" t="s">
        <v>81</v>
      </c>
      <c r="F9" s="47" t="s">
        <v>82</v>
      </c>
      <c r="G9" s="47" t="s">
        <v>18</v>
      </c>
      <c r="H9" s="920"/>
      <c r="I9" s="920"/>
      <c r="J9" s="1211"/>
      <c r="K9" s="1211"/>
    </row>
    <row r="10" spans="1:19" s="53" customFormat="1" ht="17.100000000000001" customHeight="1" x14ac:dyDescent="0.2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7</v>
      </c>
      <c r="H10" s="47">
        <v>8</v>
      </c>
      <c r="I10" s="47">
        <v>9</v>
      </c>
      <c r="J10" s="47">
        <v>10</v>
      </c>
      <c r="K10" s="47">
        <v>11</v>
      </c>
    </row>
    <row r="11" spans="1:19" ht="17.100000000000001" customHeight="1" x14ac:dyDescent="0.2">
      <c r="A11" s="54">
        <v>1</v>
      </c>
      <c r="B11" s="55" t="s">
        <v>838</v>
      </c>
      <c r="C11" s="375">
        <v>30</v>
      </c>
      <c r="D11" s="375">
        <v>4</v>
      </c>
      <c r="E11" s="375">
        <v>4</v>
      </c>
      <c r="F11" s="375">
        <v>1</v>
      </c>
      <c r="G11" s="375">
        <f>E11+F11</f>
        <v>5</v>
      </c>
      <c r="H11" s="375">
        <f>D11+G11</f>
        <v>9</v>
      </c>
      <c r="I11" s="375">
        <v>30</v>
      </c>
      <c r="J11" s="375">
        <f>C11-H11</f>
        <v>21</v>
      </c>
      <c r="K11" s="48"/>
    </row>
    <row r="12" spans="1:19" ht="17.100000000000001" customHeight="1" x14ac:dyDescent="0.2">
      <c r="A12" s="54">
        <v>2</v>
      </c>
      <c r="B12" s="55" t="s">
        <v>839</v>
      </c>
      <c r="C12" s="375">
        <v>31</v>
      </c>
      <c r="D12" s="375">
        <v>1</v>
      </c>
      <c r="E12" s="375">
        <v>5</v>
      </c>
      <c r="F12" s="375">
        <v>1</v>
      </c>
      <c r="G12" s="375">
        <f t="shared" ref="G12:G22" si="0">E12+F12</f>
        <v>6</v>
      </c>
      <c r="H12" s="375">
        <f t="shared" ref="H12:H22" si="1">D12+G12</f>
        <v>7</v>
      </c>
      <c r="I12" s="375">
        <v>31</v>
      </c>
      <c r="J12" s="375">
        <f t="shared" ref="J12:J22" si="2">C12-H12</f>
        <v>24</v>
      </c>
      <c r="K12" s="48"/>
    </row>
    <row r="13" spans="1:19" ht="17.100000000000001" customHeight="1" x14ac:dyDescent="0.2">
      <c r="A13" s="54">
        <v>3</v>
      </c>
      <c r="B13" s="55" t="s">
        <v>840</v>
      </c>
      <c r="C13" s="375">
        <v>30</v>
      </c>
      <c r="D13" s="375">
        <v>30</v>
      </c>
      <c r="E13" s="375">
        <v>0</v>
      </c>
      <c r="F13" s="375">
        <v>0</v>
      </c>
      <c r="G13" s="375">
        <f t="shared" si="0"/>
        <v>0</v>
      </c>
      <c r="H13" s="375">
        <f t="shared" si="1"/>
        <v>30</v>
      </c>
      <c r="I13" s="375">
        <v>30</v>
      </c>
      <c r="J13" s="375">
        <f t="shared" si="2"/>
        <v>0</v>
      </c>
      <c r="K13" s="55"/>
    </row>
    <row r="14" spans="1:19" ht="17.100000000000001" customHeight="1" x14ac:dyDescent="0.2">
      <c r="A14" s="54">
        <v>4</v>
      </c>
      <c r="B14" s="55" t="s">
        <v>841</v>
      </c>
      <c r="C14" s="375">
        <v>31</v>
      </c>
      <c r="D14" s="375">
        <v>1</v>
      </c>
      <c r="E14" s="375">
        <v>4</v>
      </c>
      <c r="F14" s="375">
        <v>1</v>
      </c>
      <c r="G14" s="375">
        <f t="shared" si="0"/>
        <v>5</v>
      </c>
      <c r="H14" s="375">
        <f t="shared" si="1"/>
        <v>6</v>
      </c>
      <c r="I14" s="375">
        <v>31</v>
      </c>
      <c r="J14" s="375">
        <f t="shared" si="2"/>
        <v>25</v>
      </c>
      <c r="K14" s="55"/>
    </row>
    <row r="15" spans="1:19" ht="17.100000000000001" customHeight="1" x14ac:dyDescent="0.2">
      <c r="A15" s="54">
        <v>5</v>
      </c>
      <c r="B15" s="55" t="s">
        <v>842</v>
      </c>
      <c r="C15" s="375">
        <v>31</v>
      </c>
      <c r="D15" s="375">
        <v>4</v>
      </c>
      <c r="E15" s="375">
        <v>5</v>
      </c>
      <c r="F15" s="375">
        <v>1</v>
      </c>
      <c r="G15" s="375">
        <f t="shared" si="0"/>
        <v>6</v>
      </c>
      <c r="H15" s="375">
        <f t="shared" si="1"/>
        <v>10</v>
      </c>
      <c r="I15" s="375">
        <v>31</v>
      </c>
      <c r="J15" s="375">
        <f t="shared" si="2"/>
        <v>21</v>
      </c>
      <c r="K15" s="55"/>
    </row>
    <row r="16" spans="1:19" s="53" customFormat="1" ht="17.100000000000001" customHeight="1" x14ac:dyDescent="0.2">
      <c r="A16" s="54">
        <v>6</v>
      </c>
      <c r="B16" s="55" t="s">
        <v>843</v>
      </c>
      <c r="C16" s="374">
        <v>30</v>
      </c>
      <c r="D16" s="374">
        <v>1</v>
      </c>
      <c r="E16" s="374">
        <v>4</v>
      </c>
      <c r="F16" s="375">
        <v>1</v>
      </c>
      <c r="G16" s="375">
        <f t="shared" si="0"/>
        <v>5</v>
      </c>
      <c r="H16" s="375">
        <f t="shared" si="1"/>
        <v>6</v>
      </c>
      <c r="I16" s="374">
        <v>30</v>
      </c>
      <c r="J16" s="375">
        <f t="shared" si="2"/>
        <v>24</v>
      </c>
      <c r="K16" s="55"/>
    </row>
    <row r="17" spans="1:12" s="53" customFormat="1" ht="17.100000000000001" customHeight="1" x14ac:dyDescent="0.2">
      <c r="A17" s="54">
        <v>7</v>
      </c>
      <c r="B17" s="55" t="s">
        <v>844</v>
      </c>
      <c r="C17" s="374">
        <v>31</v>
      </c>
      <c r="D17" s="374">
        <v>3</v>
      </c>
      <c r="E17" s="374">
        <v>4</v>
      </c>
      <c r="F17" s="375">
        <v>1</v>
      </c>
      <c r="G17" s="375">
        <f t="shared" si="0"/>
        <v>5</v>
      </c>
      <c r="H17" s="375">
        <f t="shared" si="1"/>
        <v>8</v>
      </c>
      <c r="I17" s="374">
        <v>31</v>
      </c>
      <c r="J17" s="375">
        <f t="shared" si="2"/>
        <v>23</v>
      </c>
      <c r="K17" s="55"/>
    </row>
    <row r="18" spans="1:12" s="53" customFormat="1" ht="17.100000000000001" customHeight="1" x14ac:dyDescent="0.2">
      <c r="A18" s="54">
        <v>8</v>
      </c>
      <c r="B18" s="55" t="s">
        <v>845</v>
      </c>
      <c r="C18" s="374">
        <v>30</v>
      </c>
      <c r="D18" s="374">
        <v>1</v>
      </c>
      <c r="E18" s="374">
        <v>5</v>
      </c>
      <c r="F18" s="375">
        <v>1</v>
      </c>
      <c r="G18" s="375">
        <f t="shared" si="0"/>
        <v>6</v>
      </c>
      <c r="H18" s="375">
        <f t="shared" si="1"/>
        <v>7</v>
      </c>
      <c r="I18" s="374">
        <v>30</v>
      </c>
      <c r="J18" s="375">
        <f t="shared" si="2"/>
        <v>23</v>
      </c>
      <c r="K18" s="55"/>
    </row>
    <row r="19" spans="1:12" s="53" customFormat="1" ht="17.100000000000001" customHeight="1" x14ac:dyDescent="0.2">
      <c r="A19" s="54">
        <v>9</v>
      </c>
      <c r="B19" s="55" t="s">
        <v>846</v>
      </c>
      <c r="C19" s="374">
        <v>31</v>
      </c>
      <c r="D19" s="374">
        <v>1</v>
      </c>
      <c r="E19" s="374">
        <v>4</v>
      </c>
      <c r="F19" s="375">
        <v>1</v>
      </c>
      <c r="G19" s="375">
        <f t="shared" si="0"/>
        <v>5</v>
      </c>
      <c r="H19" s="375">
        <f t="shared" si="1"/>
        <v>6</v>
      </c>
      <c r="I19" s="374">
        <v>31</v>
      </c>
      <c r="J19" s="375">
        <f t="shared" si="2"/>
        <v>25</v>
      </c>
      <c r="K19" s="55"/>
    </row>
    <row r="20" spans="1:12" s="53" customFormat="1" ht="17.100000000000001" customHeight="1" x14ac:dyDescent="0.2">
      <c r="A20" s="54">
        <v>10</v>
      </c>
      <c r="B20" s="55" t="s">
        <v>847</v>
      </c>
      <c r="C20" s="374">
        <v>31</v>
      </c>
      <c r="D20" s="374">
        <v>13</v>
      </c>
      <c r="E20" s="374">
        <v>5</v>
      </c>
      <c r="F20" s="375">
        <v>1</v>
      </c>
      <c r="G20" s="375">
        <f t="shared" si="0"/>
        <v>6</v>
      </c>
      <c r="H20" s="375">
        <f t="shared" si="1"/>
        <v>19</v>
      </c>
      <c r="I20" s="374">
        <v>31</v>
      </c>
      <c r="J20" s="375">
        <f t="shared" si="2"/>
        <v>12</v>
      </c>
      <c r="K20" s="55"/>
    </row>
    <row r="21" spans="1:12" s="53" customFormat="1" ht="17.100000000000001" customHeight="1" x14ac:dyDescent="0.2">
      <c r="A21" s="54">
        <v>11</v>
      </c>
      <c r="B21" s="55" t="s">
        <v>848</v>
      </c>
      <c r="C21" s="374">
        <v>28</v>
      </c>
      <c r="D21" s="376">
        <v>2</v>
      </c>
      <c r="E21" s="376">
        <v>4</v>
      </c>
      <c r="F21" s="375">
        <v>1</v>
      </c>
      <c r="G21" s="375">
        <f t="shared" si="0"/>
        <v>5</v>
      </c>
      <c r="H21" s="375">
        <f t="shared" si="1"/>
        <v>7</v>
      </c>
      <c r="I21" s="374">
        <v>28</v>
      </c>
      <c r="J21" s="375">
        <f t="shared" si="2"/>
        <v>21</v>
      </c>
      <c r="K21" s="55"/>
    </row>
    <row r="22" spans="1:12" s="53" customFormat="1" ht="17.100000000000001" customHeight="1" x14ac:dyDescent="0.2">
      <c r="A22" s="54">
        <v>12</v>
      </c>
      <c r="B22" s="55" t="s">
        <v>849</v>
      </c>
      <c r="C22" s="374">
        <v>31</v>
      </c>
      <c r="D22" s="376">
        <v>2</v>
      </c>
      <c r="E22" s="376">
        <v>4</v>
      </c>
      <c r="F22" s="375">
        <v>1</v>
      </c>
      <c r="G22" s="375">
        <f t="shared" si="0"/>
        <v>5</v>
      </c>
      <c r="H22" s="375">
        <f t="shared" si="1"/>
        <v>7</v>
      </c>
      <c r="I22" s="374">
        <v>31</v>
      </c>
      <c r="J22" s="375">
        <f t="shared" si="2"/>
        <v>24</v>
      </c>
      <c r="K22" s="55"/>
    </row>
    <row r="23" spans="1:12" s="53" customFormat="1" ht="17.100000000000001" customHeight="1" x14ac:dyDescent="0.2">
      <c r="A23" s="55"/>
      <c r="B23" s="56" t="s">
        <v>18</v>
      </c>
      <c r="C23" s="374">
        <f>SUM(C11:C22)</f>
        <v>365</v>
      </c>
      <c r="D23" s="374">
        <f t="shared" ref="D23:J23" si="3">SUM(D11:D22)</f>
        <v>63</v>
      </c>
      <c r="E23" s="374">
        <f t="shared" si="3"/>
        <v>48</v>
      </c>
      <c r="F23" s="374">
        <f t="shared" si="3"/>
        <v>11</v>
      </c>
      <c r="G23" s="374">
        <f t="shared" si="3"/>
        <v>59</v>
      </c>
      <c r="H23" s="374">
        <f t="shared" si="3"/>
        <v>122</v>
      </c>
      <c r="I23" s="374">
        <f t="shared" si="3"/>
        <v>365</v>
      </c>
      <c r="J23" s="374">
        <f t="shared" si="3"/>
        <v>243</v>
      </c>
      <c r="K23" s="55"/>
    </row>
    <row r="24" spans="1:12" s="53" customFormat="1" ht="11.25" customHeight="1" x14ac:dyDescent="0.2">
      <c r="A24" s="57"/>
      <c r="B24" s="58"/>
      <c r="C24" s="59"/>
      <c r="D24" s="57"/>
      <c r="E24" s="57"/>
      <c r="F24" s="57"/>
      <c r="G24" s="57"/>
      <c r="H24" s="57"/>
      <c r="I24" s="57"/>
      <c r="J24" s="57"/>
      <c r="K24" s="55"/>
    </row>
    <row r="25" spans="1:12" ht="15" x14ac:dyDescent="0.25">
      <c r="A25" s="50" t="s">
        <v>104</v>
      </c>
      <c r="B25" s="50"/>
      <c r="C25" s="50"/>
      <c r="D25" s="50"/>
      <c r="E25" s="50"/>
      <c r="F25" s="50"/>
      <c r="G25" s="50"/>
      <c r="H25" s="50"/>
      <c r="I25" s="50"/>
      <c r="J25" s="50"/>
    </row>
    <row r="26" spans="1:12" ht="15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</row>
    <row r="27" spans="1:12" ht="15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</row>
    <row r="28" spans="1:12" x14ac:dyDescent="0.2">
      <c r="D28" s="45" t="s">
        <v>11</v>
      </c>
      <c r="H28" s="953" t="s">
        <v>1034</v>
      </c>
      <c r="I28" s="953"/>
      <c r="J28" s="953"/>
      <c r="K28" s="953"/>
      <c r="L28" s="953"/>
    </row>
    <row r="29" spans="1:12" ht="15" x14ac:dyDescent="0.25">
      <c r="A29" s="50"/>
      <c r="B29" s="50"/>
      <c r="C29" s="50"/>
      <c r="D29" s="50"/>
      <c r="E29" s="50"/>
      <c r="F29" s="50"/>
      <c r="G29" s="50"/>
      <c r="H29" s="953"/>
      <c r="I29" s="953"/>
      <c r="J29" s="953"/>
      <c r="K29" s="953"/>
      <c r="L29" s="953"/>
    </row>
    <row r="30" spans="1:12" ht="22.5" customHeight="1" x14ac:dyDescent="0.2">
      <c r="A30" s="719"/>
      <c r="B30" s="719"/>
      <c r="C30" s="719"/>
      <c r="D30" s="719"/>
      <c r="E30" s="719"/>
      <c r="F30" s="719"/>
      <c r="G30" s="719"/>
      <c r="H30" s="953"/>
      <c r="I30" s="953"/>
      <c r="J30" s="953"/>
      <c r="K30" s="953"/>
      <c r="L30" s="953"/>
    </row>
    <row r="31" spans="1:12" ht="15" x14ac:dyDescent="0.2">
      <c r="A31" s="719"/>
      <c r="B31" s="719"/>
      <c r="C31" s="719"/>
      <c r="D31" s="719"/>
      <c r="E31" s="719"/>
      <c r="F31" s="719"/>
      <c r="G31" s="719"/>
      <c r="H31" s="719"/>
      <c r="I31" s="719"/>
      <c r="J31" s="719"/>
    </row>
    <row r="32" spans="1:12" ht="15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</row>
  </sheetData>
  <mergeCells count="16">
    <mergeCell ref="H28:L30"/>
    <mergeCell ref="K7:K9"/>
    <mergeCell ref="H8:H9"/>
    <mergeCell ref="C1:H1"/>
    <mergeCell ref="A2:J2"/>
    <mergeCell ref="A3:J3"/>
    <mergeCell ref="A5:J5"/>
    <mergeCell ref="A6:B6"/>
    <mergeCell ref="A7:A9"/>
    <mergeCell ref="B7:B9"/>
    <mergeCell ref="C7:C9"/>
    <mergeCell ref="D7:H7"/>
    <mergeCell ref="J7:J9"/>
    <mergeCell ref="D8:D9"/>
    <mergeCell ref="E8:G8"/>
    <mergeCell ref="I7:I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topLeftCell="D10" zoomScale="70" zoomScaleNormal="70" zoomScaleSheetLayoutView="100" workbookViewId="0">
      <selection activeCell="G33" sqref="G33"/>
    </sheetView>
  </sheetViews>
  <sheetFormatPr defaultRowHeight="12.75" x14ac:dyDescent="0.2"/>
  <cols>
    <col min="1" max="1" width="15.7109375" style="278" customWidth="1"/>
    <col min="2" max="2" width="28.140625" style="278" customWidth="1"/>
    <col min="3" max="7" width="15.7109375" style="278" customWidth="1"/>
    <col min="8" max="8" width="18.140625" style="278" customWidth="1"/>
    <col min="9" max="20" width="15.7109375" style="278" customWidth="1"/>
    <col min="21" max="16384" width="9.140625" style="278"/>
  </cols>
  <sheetData>
    <row r="1" spans="1:20" ht="12.75" customHeight="1" x14ac:dyDescent="0.2">
      <c r="G1" s="1219"/>
      <c r="H1" s="1219"/>
      <c r="I1" s="1219"/>
      <c r="Q1" s="1221" t="s">
        <v>536</v>
      </c>
      <c r="R1" s="1221"/>
      <c r="S1" s="1221"/>
      <c r="T1" s="1221"/>
    </row>
    <row r="2" spans="1:20" ht="15.75" x14ac:dyDescent="0.25">
      <c r="A2" s="1217" t="s">
        <v>0</v>
      </c>
      <c r="B2" s="1217"/>
      <c r="C2" s="1217"/>
      <c r="D2" s="1217"/>
      <c r="E2" s="1217"/>
      <c r="F2" s="1217"/>
      <c r="G2" s="1217"/>
      <c r="H2" s="1217"/>
      <c r="I2" s="1217"/>
      <c r="J2" s="1217"/>
      <c r="K2" s="1217"/>
      <c r="L2" s="1217"/>
      <c r="M2" s="1217"/>
      <c r="N2" s="1217"/>
      <c r="O2" s="1217"/>
      <c r="P2" s="1217"/>
      <c r="Q2" s="1217"/>
      <c r="R2" s="1217"/>
      <c r="S2" s="1217"/>
      <c r="T2" s="1217"/>
    </row>
    <row r="3" spans="1:20" ht="18" x14ac:dyDescent="0.25">
      <c r="A3" s="1218" t="s">
        <v>747</v>
      </c>
      <c r="B3" s="1218"/>
      <c r="C3" s="1218"/>
      <c r="D3" s="1218"/>
      <c r="E3" s="1218"/>
      <c r="F3" s="1218"/>
      <c r="G3" s="1218"/>
      <c r="H3" s="1218"/>
      <c r="I3" s="1218"/>
      <c r="J3" s="1218"/>
      <c r="K3" s="1218"/>
      <c r="L3" s="1218"/>
      <c r="M3" s="1218"/>
      <c r="N3" s="1218"/>
      <c r="O3" s="1218"/>
      <c r="P3" s="1218"/>
      <c r="Q3" s="1218"/>
      <c r="R3" s="1218"/>
      <c r="S3" s="1218"/>
      <c r="T3" s="1218"/>
    </row>
    <row r="4" spans="1:20" ht="12.75" customHeight="1" x14ac:dyDescent="0.2">
      <c r="A4" s="1216" t="s">
        <v>755</v>
      </c>
      <c r="B4" s="1216"/>
      <c r="C4" s="1216"/>
      <c r="D4" s="1216"/>
      <c r="E4" s="1216"/>
      <c r="F4" s="1216"/>
      <c r="G4" s="1216"/>
      <c r="H4" s="1216"/>
      <c r="I4" s="1216"/>
      <c r="J4" s="1216"/>
      <c r="K4" s="1216"/>
      <c r="L4" s="1216"/>
      <c r="M4" s="1216"/>
      <c r="N4" s="1216"/>
      <c r="O4" s="1216"/>
      <c r="P4" s="1216"/>
      <c r="Q4" s="1216"/>
      <c r="R4" s="1216"/>
      <c r="S4" s="1216"/>
      <c r="T4" s="1216"/>
    </row>
    <row r="5" spans="1:20" s="330" customFormat="1" ht="7.5" customHeight="1" x14ac:dyDescent="0.2">
      <c r="A5" s="1216"/>
      <c r="B5" s="1216"/>
      <c r="C5" s="1216"/>
      <c r="D5" s="1216"/>
      <c r="E5" s="1216"/>
      <c r="F5" s="1216"/>
      <c r="G5" s="1216"/>
      <c r="H5" s="1216"/>
      <c r="I5" s="1216"/>
      <c r="J5" s="1216"/>
      <c r="K5" s="1216"/>
      <c r="L5" s="1216"/>
      <c r="M5" s="1216"/>
      <c r="N5" s="1216"/>
      <c r="O5" s="1216"/>
      <c r="P5" s="1216"/>
      <c r="Q5" s="1216"/>
      <c r="R5" s="1216"/>
      <c r="S5" s="1216"/>
      <c r="T5" s="1216"/>
    </row>
    <row r="6" spans="1:20" x14ac:dyDescent="0.2">
      <c r="A6" s="1220"/>
      <c r="B6" s="1220"/>
      <c r="C6" s="1220"/>
      <c r="D6" s="1220"/>
      <c r="E6" s="1220"/>
      <c r="F6" s="1220"/>
      <c r="G6" s="1220"/>
      <c r="H6" s="1220"/>
      <c r="I6" s="1220"/>
      <c r="J6" s="1220"/>
      <c r="K6" s="1220"/>
      <c r="L6" s="1220"/>
      <c r="M6" s="1220"/>
      <c r="N6" s="1220"/>
      <c r="O6" s="1220"/>
      <c r="P6" s="1220"/>
      <c r="Q6" s="1220"/>
      <c r="R6" s="1220"/>
      <c r="S6" s="1220"/>
      <c r="T6" s="1220"/>
    </row>
    <row r="7" spans="1:20" ht="20.25" x14ac:dyDescent="0.3">
      <c r="A7" s="1227" t="s">
        <v>159</v>
      </c>
      <c r="B7" s="1227"/>
      <c r="C7" s="399"/>
      <c r="D7" s="399"/>
      <c r="E7" s="399"/>
      <c r="F7" s="399"/>
      <c r="G7" s="399"/>
      <c r="H7" s="400"/>
      <c r="I7" s="399"/>
      <c r="J7" s="399"/>
      <c r="K7" s="399"/>
      <c r="L7" s="1222"/>
      <c r="M7" s="1222"/>
      <c r="N7" s="1222"/>
      <c r="O7" s="1222"/>
      <c r="P7" s="1222"/>
      <c r="Q7" s="1222"/>
      <c r="R7" s="1222"/>
      <c r="S7" s="1222"/>
      <c r="T7" s="1222"/>
    </row>
    <row r="8" spans="1:20" ht="24.75" customHeight="1" x14ac:dyDescent="0.3">
      <c r="A8" s="1223" t="s">
        <v>2</v>
      </c>
      <c r="B8" s="1223" t="s">
        <v>3</v>
      </c>
      <c r="C8" s="1224" t="s">
        <v>489</v>
      </c>
      <c r="D8" s="1225"/>
      <c r="E8" s="1225"/>
      <c r="F8" s="1225"/>
      <c r="G8" s="1226"/>
      <c r="H8" s="1228" t="s">
        <v>83</v>
      </c>
      <c r="I8" s="1224" t="s">
        <v>84</v>
      </c>
      <c r="J8" s="1225"/>
      <c r="K8" s="1225"/>
      <c r="L8" s="1226"/>
      <c r="M8" s="1223" t="s">
        <v>653</v>
      </c>
      <c r="N8" s="1223"/>
      <c r="O8" s="1223"/>
      <c r="P8" s="1223"/>
      <c r="Q8" s="1223"/>
      <c r="R8" s="1223"/>
      <c r="S8" s="1230" t="s">
        <v>710</v>
      </c>
      <c r="T8" s="1230"/>
    </row>
    <row r="9" spans="1:20" ht="93.75" customHeight="1" x14ac:dyDescent="0.2">
      <c r="A9" s="1223"/>
      <c r="B9" s="1223"/>
      <c r="C9" s="401" t="s">
        <v>5</v>
      </c>
      <c r="D9" s="401" t="s">
        <v>6</v>
      </c>
      <c r="E9" s="401" t="s">
        <v>356</v>
      </c>
      <c r="F9" s="402" t="s">
        <v>98</v>
      </c>
      <c r="G9" s="402" t="s">
        <v>225</v>
      </c>
      <c r="H9" s="1229"/>
      <c r="I9" s="401" t="s">
        <v>88</v>
      </c>
      <c r="J9" s="401" t="s">
        <v>20</v>
      </c>
      <c r="K9" s="401" t="s">
        <v>41</v>
      </c>
      <c r="L9" s="401" t="s">
        <v>689</v>
      </c>
      <c r="M9" s="401" t="s">
        <v>18</v>
      </c>
      <c r="N9" s="401" t="s">
        <v>654</v>
      </c>
      <c r="O9" s="401" t="s">
        <v>655</v>
      </c>
      <c r="P9" s="401" t="s">
        <v>656</v>
      </c>
      <c r="Q9" s="401" t="s">
        <v>657</v>
      </c>
      <c r="R9" s="401" t="s">
        <v>658</v>
      </c>
      <c r="S9" s="401" t="s">
        <v>715</v>
      </c>
      <c r="T9" s="401" t="s">
        <v>713</v>
      </c>
    </row>
    <row r="10" spans="1:20" s="285" customFormat="1" ht="36" customHeight="1" x14ac:dyDescent="0.2">
      <c r="A10" s="403">
        <v>1</v>
      </c>
      <c r="B10" s="403">
        <v>2</v>
      </c>
      <c r="C10" s="403">
        <v>3</v>
      </c>
      <c r="D10" s="403">
        <v>4</v>
      </c>
      <c r="E10" s="403">
        <v>5</v>
      </c>
      <c r="F10" s="403">
        <v>6</v>
      </c>
      <c r="G10" s="403">
        <v>7</v>
      </c>
      <c r="H10" s="403">
        <v>8</v>
      </c>
      <c r="I10" s="403">
        <v>9</v>
      </c>
      <c r="J10" s="403">
        <v>10</v>
      </c>
      <c r="K10" s="403">
        <v>11</v>
      </c>
      <c r="L10" s="403">
        <v>12</v>
      </c>
      <c r="M10" s="403">
        <v>13</v>
      </c>
      <c r="N10" s="403">
        <v>14</v>
      </c>
      <c r="O10" s="403">
        <v>15</v>
      </c>
      <c r="P10" s="403">
        <v>16</v>
      </c>
      <c r="Q10" s="403">
        <v>17</v>
      </c>
      <c r="R10" s="403">
        <v>18</v>
      </c>
      <c r="S10" s="403">
        <v>19</v>
      </c>
      <c r="T10" s="403">
        <v>20</v>
      </c>
    </row>
    <row r="11" spans="1:20" ht="20.25" x14ac:dyDescent="0.3">
      <c r="A11" s="404">
        <v>1</v>
      </c>
      <c r="B11" s="405" t="s">
        <v>903</v>
      </c>
      <c r="C11" s="710">
        <v>29661</v>
      </c>
      <c r="D11" s="680"/>
      <c r="E11" s="680">
        <v>0</v>
      </c>
      <c r="F11" s="680"/>
      <c r="G11" s="406">
        <f>C11+D11+E11+F11</f>
        <v>29661</v>
      </c>
      <c r="H11" s="407">
        <v>243</v>
      </c>
      <c r="I11" s="408">
        <f>G11*H11*100/1000000</f>
        <v>720.76229999999998</v>
      </c>
      <c r="J11" s="408">
        <f>I11*55/100</f>
        <v>396.419265</v>
      </c>
      <c r="K11" s="408">
        <f>I11*45/100</f>
        <v>324.34303499999999</v>
      </c>
      <c r="L11" s="404">
        <v>0</v>
      </c>
      <c r="M11" s="408">
        <f>(G11*H11*20/1000000)</f>
        <v>144.15245999999999</v>
      </c>
      <c r="N11" s="408">
        <f>M11/5</f>
        <v>28.830492</v>
      </c>
      <c r="O11" s="408">
        <f>M11/5</f>
        <v>28.830492</v>
      </c>
      <c r="P11" s="408">
        <f>M11/5</f>
        <v>28.830492</v>
      </c>
      <c r="Q11" s="408">
        <f>M11/5</f>
        <v>28.830492</v>
      </c>
      <c r="R11" s="408">
        <f>M11/5</f>
        <v>28.830492</v>
      </c>
      <c r="S11" s="404">
        <v>150</v>
      </c>
      <c r="T11" s="408">
        <f>I11*1500/100000</f>
        <v>10.811434499999999</v>
      </c>
    </row>
    <row r="12" spans="1:20" ht="20.25" x14ac:dyDescent="0.3">
      <c r="A12" s="404">
        <v>2</v>
      </c>
      <c r="B12" s="405" t="s">
        <v>904</v>
      </c>
      <c r="C12" s="710">
        <v>31317</v>
      </c>
      <c r="D12" s="680">
        <v>99</v>
      </c>
      <c r="E12" s="680">
        <v>0</v>
      </c>
      <c r="F12" s="680">
        <v>0</v>
      </c>
      <c r="G12" s="406">
        <f t="shared" ref="G12:G32" si="0">C12+D12+E12+F12</f>
        <v>31416</v>
      </c>
      <c r="H12" s="407">
        <v>243</v>
      </c>
      <c r="I12" s="408">
        <f t="shared" ref="I12:I32" si="1">G12*H12*100/1000000</f>
        <v>763.40880000000004</v>
      </c>
      <c r="J12" s="408">
        <f t="shared" ref="J12:J32" si="2">I12*55/100</f>
        <v>419.87484000000006</v>
      </c>
      <c r="K12" s="408">
        <f t="shared" ref="K12:K32" si="3">I12*45/100</f>
        <v>343.53395999999998</v>
      </c>
      <c r="L12" s="404">
        <v>0</v>
      </c>
      <c r="M12" s="408">
        <f t="shared" ref="M12:M33" si="4">(G12*H12*20/1000000)</f>
        <v>152.68176</v>
      </c>
      <c r="N12" s="408">
        <f t="shared" ref="N12:N33" si="5">M12/5</f>
        <v>30.536352000000001</v>
      </c>
      <c r="O12" s="408">
        <f t="shared" ref="O12:O33" si="6">M12/5</f>
        <v>30.536352000000001</v>
      </c>
      <c r="P12" s="408">
        <f t="shared" ref="P12:P33" si="7">M12/5</f>
        <v>30.536352000000001</v>
      </c>
      <c r="Q12" s="408">
        <f t="shared" ref="Q12:Q33" si="8">M12/5</f>
        <v>30.536352000000001</v>
      </c>
      <c r="R12" s="408">
        <f t="shared" ref="R12:R33" si="9">M12/5</f>
        <v>30.536352000000001</v>
      </c>
      <c r="S12" s="404">
        <v>150</v>
      </c>
      <c r="T12" s="408">
        <f t="shared" ref="T12:T32" si="10">I12*1500/100000</f>
        <v>11.451131999999999</v>
      </c>
    </row>
    <row r="13" spans="1:20" ht="20.25" x14ac:dyDescent="0.3">
      <c r="A13" s="404">
        <v>3</v>
      </c>
      <c r="B13" s="405" t="s">
        <v>905</v>
      </c>
      <c r="C13" s="711">
        <v>10167.224137931034</v>
      </c>
      <c r="D13" s="680">
        <v>0</v>
      </c>
      <c r="E13" s="680">
        <v>0</v>
      </c>
      <c r="F13" s="680">
        <v>0</v>
      </c>
      <c r="G13" s="406">
        <f t="shared" si="0"/>
        <v>10167.224137931034</v>
      </c>
      <c r="H13" s="407">
        <v>243</v>
      </c>
      <c r="I13" s="408">
        <f t="shared" si="1"/>
        <v>247.06354655172413</v>
      </c>
      <c r="J13" s="408">
        <f t="shared" si="2"/>
        <v>135.88495060344826</v>
      </c>
      <c r="K13" s="408">
        <f t="shared" si="3"/>
        <v>111.17859594827586</v>
      </c>
      <c r="L13" s="404">
        <v>0</v>
      </c>
      <c r="M13" s="408">
        <f t="shared" si="4"/>
        <v>49.41270931034483</v>
      </c>
      <c r="N13" s="408">
        <f t="shared" si="5"/>
        <v>9.8825418620689653</v>
      </c>
      <c r="O13" s="408">
        <f t="shared" si="6"/>
        <v>9.8825418620689653</v>
      </c>
      <c r="P13" s="408">
        <f t="shared" si="7"/>
        <v>9.8825418620689653</v>
      </c>
      <c r="Q13" s="408">
        <f t="shared" si="8"/>
        <v>9.8825418620689653</v>
      </c>
      <c r="R13" s="408">
        <f t="shared" si="9"/>
        <v>9.8825418620689653</v>
      </c>
      <c r="S13" s="404">
        <v>150</v>
      </c>
      <c r="T13" s="408">
        <f t="shared" si="10"/>
        <v>3.705953198275862</v>
      </c>
    </row>
    <row r="14" spans="1:20" ht="20.25" x14ac:dyDescent="0.3">
      <c r="A14" s="404">
        <v>4</v>
      </c>
      <c r="B14" s="410" t="s">
        <v>906</v>
      </c>
      <c r="C14" s="711">
        <v>43002.629310344826</v>
      </c>
      <c r="D14" s="680"/>
      <c r="E14" s="680"/>
      <c r="F14" s="680">
        <v>0</v>
      </c>
      <c r="G14" s="406">
        <f t="shared" si="0"/>
        <v>43002.629310344826</v>
      </c>
      <c r="H14" s="407">
        <v>243</v>
      </c>
      <c r="I14" s="408">
        <f t="shared" si="1"/>
        <v>1044.9638922413792</v>
      </c>
      <c r="J14" s="408">
        <f t="shared" si="2"/>
        <v>574.73014073275863</v>
      </c>
      <c r="K14" s="408">
        <f t="shared" si="3"/>
        <v>470.23375150862063</v>
      </c>
      <c r="L14" s="404">
        <v>0</v>
      </c>
      <c r="M14" s="408">
        <f t="shared" si="4"/>
        <v>208.99277844827586</v>
      </c>
      <c r="N14" s="408">
        <f t="shared" si="5"/>
        <v>41.798555689655174</v>
      </c>
      <c r="O14" s="408">
        <f t="shared" si="6"/>
        <v>41.798555689655174</v>
      </c>
      <c r="P14" s="408">
        <f t="shared" si="7"/>
        <v>41.798555689655174</v>
      </c>
      <c r="Q14" s="408">
        <f t="shared" si="8"/>
        <v>41.798555689655174</v>
      </c>
      <c r="R14" s="408">
        <f t="shared" si="9"/>
        <v>41.798555689655174</v>
      </c>
      <c r="S14" s="404">
        <v>150</v>
      </c>
      <c r="T14" s="408">
        <f t="shared" si="10"/>
        <v>15.674458383620689</v>
      </c>
    </row>
    <row r="15" spans="1:20" ht="20.25" x14ac:dyDescent="0.3">
      <c r="A15" s="404">
        <v>5</v>
      </c>
      <c r="B15" s="405" t="s">
        <v>907</v>
      </c>
      <c r="C15" s="710">
        <v>39264.418103448275</v>
      </c>
      <c r="D15" s="680">
        <v>0</v>
      </c>
      <c r="E15" s="680">
        <v>0</v>
      </c>
      <c r="F15" s="680">
        <v>0</v>
      </c>
      <c r="G15" s="406">
        <f t="shared" si="0"/>
        <v>39264.418103448275</v>
      </c>
      <c r="H15" s="407">
        <v>243</v>
      </c>
      <c r="I15" s="408">
        <f t="shared" si="1"/>
        <v>954.12535991379298</v>
      </c>
      <c r="J15" s="408">
        <f t="shared" si="2"/>
        <v>524.76894795258613</v>
      </c>
      <c r="K15" s="408">
        <f t="shared" si="3"/>
        <v>429.35641196120685</v>
      </c>
      <c r="L15" s="404">
        <v>0</v>
      </c>
      <c r="M15" s="408">
        <f t="shared" si="4"/>
        <v>190.8250719827586</v>
      </c>
      <c r="N15" s="408">
        <f t="shared" si="5"/>
        <v>38.165014396551719</v>
      </c>
      <c r="O15" s="408">
        <f t="shared" si="6"/>
        <v>38.165014396551719</v>
      </c>
      <c r="P15" s="408">
        <f t="shared" si="7"/>
        <v>38.165014396551719</v>
      </c>
      <c r="Q15" s="408">
        <f t="shared" si="8"/>
        <v>38.165014396551719</v>
      </c>
      <c r="R15" s="408">
        <f t="shared" si="9"/>
        <v>38.165014396551719</v>
      </c>
      <c r="S15" s="404">
        <v>150</v>
      </c>
      <c r="T15" s="408">
        <f t="shared" si="10"/>
        <v>14.311880398706894</v>
      </c>
    </row>
    <row r="16" spans="1:20" ht="20.25" x14ac:dyDescent="0.3">
      <c r="A16" s="404" t="s">
        <v>984</v>
      </c>
      <c r="B16" s="410" t="s">
        <v>908</v>
      </c>
      <c r="C16" s="710">
        <v>44625.09482758621</v>
      </c>
      <c r="D16" s="680">
        <v>0</v>
      </c>
      <c r="E16" s="680">
        <v>0</v>
      </c>
      <c r="F16" s="680">
        <v>0</v>
      </c>
      <c r="G16" s="406">
        <f t="shared" si="0"/>
        <v>44625.09482758621</v>
      </c>
      <c r="H16" s="407">
        <v>243</v>
      </c>
      <c r="I16" s="408">
        <f t="shared" si="1"/>
        <v>1084.389804310345</v>
      </c>
      <c r="J16" s="408">
        <f t="shared" si="2"/>
        <v>596.41439237068971</v>
      </c>
      <c r="K16" s="408">
        <f t="shared" si="3"/>
        <v>487.97541193965526</v>
      </c>
      <c r="L16" s="404">
        <v>0</v>
      </c>
      <c r="M16" s="408">
        <f t="shared" si="4"/>
        <v>216.87796086206899</v>
      </c>
      <c r="N16" s="408">
        <f t="shared" si="5"/>
        <v>43.375592172413796</v>
      </c>
      <c r="O16" s="408">
        <f t="shared" si="6"/>
        <v>43.375592172413796</v>
      </c>
      <c r="P16" s="408">
        <f t="shared" si="7"/>
        <v>43.375592172413796</v>
      </c>
      <c r="Q16" s="408">
        <f t="shared" si="8"/>
        <v>43.375592172413796</v>
      </c>
      <c r="R16" s="408">
        <f t="shared" si="9"/>
        <v>43.375592172413796</v>
      </c>
      <c r="S16" s="404">
        <v>150</v>
      </c>
      <c r="T16" s="408">
        <f t="shared" si="10"/>
        <v>16.265847064655173</v>
      </c>
    </row>
    <row r="17" spans="1:20" ht="20.25" x14ac:dyDescent="0.3">
      <c r="A17" s="404">
        <v>7</v>
      </c>
      <c r="B17" s="405" t="s">
        <v>909</v>
      </c>
      <c r="C17" s="710">
        <v>45360.857758620688</v>
      </c>
      <c r="D17" s="680">
        <v>0</v>
      </c>
      <c r="E17" s="680">
        <v>0</v>
      </c>
      <c r="F17" s="680">
        <v>0</v>
      </c>
      <c r="G17" s="406">
        <f t="shared" si="0"/>
        <v>45360.857758620688</v>
      </c>
      <c r="H17" s="407">
        <v>243</v>
      </c>
      <c r="I17" s="408">
        <f t="shared" si="1"/>
        <v>1102.2688435344828</v>
      </c>
      <c r="J17" s="408">
        <f t="shared" si="2"/>
        <v>606.24786394396551</v>
      </c>
      <c r="K17" s="408">
        <f t="shared" si="3"/>
        <v>496.02097959051724</v>
      </c>
      <c r="L17" s="404">
        <v>0</v>
      </c>
      <c r="M17" s="408">
        <f t="shared" si="4"/>
        <v>220.45376870689654</v>
      </c>
      <c r="N17" s="408">
        <f t="shared" si="5"/>
        <v>44.090753741379309</v>
      </c>
      <c r="O17" s="408">
        <f t="shared" si="6"/>
        <v>44.090753741379309</v>
      </c>
      <c r="P17" s="408">
        <f t="shared" si="7"/>
        <v>44.090753741379309</v>
      </c>
      <c r="Q17" s="408">
        <f t="shared" si="8"/>
        <v>44.090753741379309</v>
      </c>
      <c r="R17" s="408">
        <f t="shared" si="9"/>
        <v>44.090753741379309</v>
      </c>
      <c r="S17" s="404">
        <v>150</v>
      </c>
      <c r="T17" s="408">
        <f t="shared" si="10"/>
        <v>16.534032653017242</v>
      </c>
    </row>
    <row r="18" spans="1:20" ht="20.25" x14ac:dyDescent="0.3">
      <c r="A18" s="404">
        <v>8</v>
      </c>
      <c r="B18" s="405" t="s">
        <v>910</v>
      </c>
      <c r="C18" s="710">
        <v>15641.741379310344</v>
      </c>
      <c r="D18" s="680">
        <v>0</v>
      </c>
      <c r="E18" s="680">
        <v>0</v>
      </c>
      <c r="F18" s="680">
        <v>0</v>
      </c>
      <c r="G18" s="406">
        <f t="shared" si="0"/>
        <v>15641.741379310344</v>
      </c>
      <c r="H18" s="407">
        <v>243</v>
      </c>
      <c r="I18" s="408">
        <f t="shared" si="1"/>
        <v>380.09431551724134</v>
      </c>
      <c r="J18" s="408">
        <f t="shared" si="2"/>
        <v>209.05187353448272</v>
      </c>
      <c r="K18" s="408">
        <f t="shared" si="3"/>
        <v>171.04244198275862</v>
      </c>
      <c r="L18" s="404">
        <v>0</v>
      </c>
      <c r="M18" s="408">
        <f t="shared" si="4"/>
        <v>76.018863103448268</v>
      </c>
      <c r="N18" s="408">
        <f t="shared" si="5"/>
        <v>15.203772620689653</v>
      </c>
      <c r="O18" s="408">
        <f t="shared" si="6"/>
        <v>15.203772620689653</v>
      </c>
      <c r="P18" s="408">
        <f t="shared" si="7"/>
        <v>15.203772620689653</v>
      </c>
      <c r="Q18" s="408">
        <f t="shared" si="8"/>
        <v>15.203772620689653</v>
      </c>
      <c r="R18" s="408">
        <f t="shared" si="9"/>
        <v>15.203772620689653</v>
      </c>
      <c r="S18" s="404">
        <v>150</v>
      </c>
      <c r="T18" s="408">
        <f t="shared" si="10"/>
        <v>5.7014147327586207</v>
      </c>
    </row>
    <row r="19" spans="1:20" ht="20.25" x14ac:dyDescent="0.3">
      <c r="A19" s="404">
        <v>9</v>
      </c>
      <c r="B19" s="405" t="s">
        <v>911</v>
      </c>
      <c r="C19" s="710">
        <v>41324.051724137928</v>
      </c>
      <c r="D19" s="680">
        <v>0</v>
      </c>
      <c r="E19" s="680">
        <v>0</v>
      </c>
      <c r="F19" s="680">
        <v>0</v>
      </c>
      <c r="G19" s="406">
        <f t="shared" si="0"/>
        <v>41324.051724137928</v>
      </c>
      <c r="H19" s="407">
        <v>243</v>
      </c>
      <c r="I19" s="408">
        <f t="shared" si="1"/>
        <v>1004.1744568965518</v>
      </c>
      <c r="J19" s="408">
        <f t="shared" si="2"/>
        <v>552.29595129310349</v>
      </c>
      <c r="K19" s="408">
        <f t="shared" si="3"/>
        <v>451.87850560344827</v>
      </c>
      <c r="L19" s="404">
        <v>0</v>
      </c>
      <c r="M19" s="408">
        <f t="shared" si="4"/>
        <v>200.83489137931033</v>
      </c>
      <c r="N19" s="408">
        <f t="shared" si="5"/>
        <v>40.166978275862064</v>
      </c>
      <c r="O19" s="408">
        <f t="shared" si="6"/>
        <v>40.166978275862064</v>
      </c>
      <c r="P19" s="408">
        <f t="shared" si="7"/>
        <v>40.166978275862064</v>
      </c>
      <c r="Q19" s="408">
        <f t="shared" si="8"/>
        <v>40.166978275862064</v>
      </c>
      <c r="R19" s="408">
        <f t="shared" si="9"/>
        <v>40.166978275862064</v>
      </c>
      <c r="S19" s="404">
        <v>150</v>
      </c>
      <c r="T19" s="408">
        <f t="shared" si="10"/>
        <v>15.062616853448276</v>
      </c>
    </row>
    <row r="20" spans="1:20" ht="20.25" x14ac:dyDescent="0.3">
      <c r="A20" s="404">
        <v>10</v>
      </c>
      <c r="B20" s="405" t="s">
        <v>912</v>
      </c>
      <c r="C20" s="711">
        <v>41634.478448275862</v>
      </c>
      <c r="D20" s="680">
        <v>0</v>
      </c>
      <c r="E20" s="680">
        <v>0</v>
      </c>
      <c r="F20" s="680">
        <v>0</v>
      </c>
      <c r="G20" s="406">
        <f t="shared" si="0"/>
        <v>41634.478448275862</v>
      </c>
      <c r="H20" s="407">
        <v>243</v>
      </c>
      <c r="I20" s="408">
        <f t="shared" si="1"/>
        <v>1011.7178262931035</v>
      </c>
      <c r="J20" s="408">
        <f t="shared" si="2"/>
        <v>556.4448044612069</v>
      </c>
      <c r="K20" s="408">
        <f t="shared" si="3"/>
        <v>455.27302183189653</v>
      </c>
      <c r="L20" s="404">
        <v>0</v>
      </c>
      <c r="M20" s="408">
        <f t="shared" si="4"/>
        <v>202.34356525862069</v>
      </c>
      <c r="N20" s="408">
        <f t="shared" si="5"/>
        <v>40.468713051724137</v>
      </c>
      <c r="O20" s="408">
        <f t="shared" si="6"/>
        <v>40.468713051724137</v>
      </c>
      <c r="P20" s="408">
        <f t="shared" si="7"/>
        <v>40.468713051724137</v>
      </c>
      <c r="Q20" s="408">
        <f t="shared" si="8"/>
        <v>40.468713051724137</v>
      </c>
      <c r="R20" s="408">
        <f t="shared" si="9"/>
        <v>40.468713051724137</v>
      </c>
      <c r="S20" s="404">
        <v>150</v>
      </c>
      <c r="T20" s="408">
        <f t="shared" si="10"/>
        <v>15.175767394396553</v>
      </c>
    </row>
    <row r="21" spans="1:20" ht="20.25" x14ac:dyDescent="0.3">
      <c r="A21" s="404">
        <v>11</v>
      </c>
      <c r="B21" s="405" t="s">
        <v>913</v>
      </c>
      <c r="C21" s="710">
        <v>49975.03017241379</v>
      </c>
      <c r="D21" s="680">
        <v>0</v>
      </c>
      <c r="E21" s="680">
        <v>0</v>
      </c>
      <c r="F21" s="680">
        <v>0</v>
      </c>
      <c r="G21" s="406">
        <f t="shared" si="0"/>
        <v>49975.03017241379</v>
      </c>
      <c r="H21" s="407">
        <v>243</v>
      </c>
      <c r="I21" s="408">
        <f t="shared" si="1"/>
        <v>1214.3932331896551</v>
      </c>
      <c r="J21" s="408">
        <f t="shared" si="2"/>
        <v>667.91627825431033</v>
      </c>
      <c r="K21" s="408">
        <f t="shared" si="3"/>
        <v>546.47695493534479</v>
      </c>
      <c r="L21" s="404">
        <v>0</v>
      </c>
      <c r="M21" s="408">
        <f t="shared" si="4"/>
        <v>242.87864663793101</v>
      </c>
      <c r="N21" s="408">
        <f t="shared" si="5"/>
        <v>48.575729327586203</v>
      </c>
      <c r="O21" s="408">
        <f t="shared" si="6"/>
        <v>48.575729327586203</v>
      </c>
      <c r="P21" s="408">
        <f t="shared" si="7"/>
        <v>48.575729327586203</v>
      </c>
      <c r="Q21" s="408">
        <f t="shared" si="8"/>
        <v>48.575729327586203</v>
      </c>
      <c r="R21" s="408">
        <f t="shared" si="9"/>
        <v>48.575729327586203</v>
      </c>
      <c r="S21" s="404">
        <v>150</v>
      </c>
      <c r="T21" s="408">
        <f t="shared" si="10"/>
        <v>18.215898497844826</v>
      </c>
    </row>
    <row r="22" spans="1:20" ht="20.25" x14ac:dyDescent="0.3">
      <c r="A22" s="404">
        <v>12</v>
      </c>
      <c r="B22" s="405" t="s">
        <v>914</v>
      </c>
      <c r="C22" s="710">
        <v>29748.073275862069</v>
      </c>
      <c r="D22" s="680">
        <v>0</v>
      </c>
      <c r="E22" s="680">
        <v>0</v>
      </c>
      <c r="F22" s="680">
        <v>0</v>
      </c>
      <c r="G22" s="406">
        <f t="shared" si="0"/>
        <v>29748.073275862069</v>
      </c>
      <c r="H22" s="407">
        <v>243</v>
      </c>
      <c r="I22" s="408">
        <f t="shared" si="1"/>
        <v>722.8781806034483</v>
      </c>
      <c r="J22" s="408">
        <f t="shared" si="2"/>
        <v>397.58299933189659</v>
      </c>
      <c r="K22" s="408">
        <f t="shared" si="3"/>
        <v>325.29518127155171</v>
      </c>
      <c r="L22" s="404">
        <v>0</v>
      </c>
      <c r="M22" s="408">
        <f t="shared" si="4"/>
        <v>144.57563612068967</v>
      </c>
      <c r="N22" s="408">
        <f t="shared" si="5"/>
        <v>28.915127224137933</v>
      </c>
      <c r="O22" s="408">
        <f t="shared" si="6"/>
        <v>28.915127224137933</v>
      </c>
      <c r="P22" s="408">
        <f t="shared" si="7"/>
        <v>28.915127224137933</v>
      </c>
      <c r="Q22" s="408">
        <f t="shared" si="8"/>
        <v>28.915127224137933</v>
      </c>
      <c r="R22" s="408">
        <f t="shared" si="9"/>
        <v>28.915127224137933</v>
      </c>
      <c r="S22" s="404">
        <v>150</v>
      </c>
      <c r="T22" s="408">
        <f t="shared" si="10"/>
        <v>10.843172709051725</v>
      </c>
    </row>
    <row r="23" spans="1:20" ht="20.25" x14ac:dyDescent="0.3">
      <c r="A23" s="404">
        <v>13</v>
      </c>
      <c r="B23" s="405" t="s">
        <v>915</v>
      </c>
      <c r="C23" s="710">
        <v>20425.96551724138</v>
      </c>
      <c r="D23" s="680">
        <v>0</v>
      </c>
      <c r="E23" s="680">
        <v>0</v>
      </c>
      <c r="F23" s="680">
        <v>0</v>
      </c>
      <c r="G23" s="406">
        <f t="shared" si="0"/>
        <v>20425.96551724138</v>
      </c>
      <c r="H23" s="407">
        <v>243</v>
      </c>
      <c r="I23" s="408">
        <f t="shared" si="1"/>
        <v>496.35096206896554</v>
      </c>
      <c r="J23" s="408">
        <f t="shared" si="2"/>
        <v>272.99302913793105</v>
      </c>
      <c r="K23" s="408">
        <f t="shared" si="3"/>
        <v>223.3579329310345</v>
      </c>
      <c r="L23" s="404">
        <v>0</v>
      </c>
      <c r="M23" s="408">
        <f t="shared" si="4"/>
        <v>99.270192413793112</v>
      </c>
      <c r="N23" s="408">
        <f t="shared" si="5"/>
        <v>19.854038482758622</v>
      </c>
      <c r="O23" s="408">
        <f t="shared" si="6"/>
        <v>19.854038482758622</v>
      </c>
      <c r="P23" s="408">
        <f t="shared" si="7"/>
        <v>19.854038482758622</v>
      </c>
      <c r="Q23" s="408">
        <f t="shared" si="8"/>
        <v>19.854038482758622</v>
      </c>
      <c r="R23" s="408">
        <f t="shared" si="9"/>
        <v>19.854038482758622</v>
      </c>
      <c r="S23" s="404">
        <v>150</v>
      </c>
      <c r="T23" s="408">
        <f t="shared" si="10"/>
        <v>7.4452644310344835</v>
      </c>
    </row>
    <row r="24" spans="1:20" ht="20.25" x14ac:dyDescent="0.3">
      <c r="A24" s="404">
        <v>14</v>
      </c>
      <c r="B24" s="405" t="s">
        <v>916</v>
      </c>
      <c r="C24" s="712">
        <v>100440.41810344828</v>
      </c>
      <c r="D24" s="680">
        <v>0</v>
      </c>
      <c r="E24" s="680">
        <v>0</v>
      </c>
      <c r="F24" s="680">
        <v>0</v>
      </c>
      <c r="G24" s="406">
        <f t="shared" si="0"/>
        <v>100440.41810344828</v>
      </c>
      <c r="H24" s="407">
        <v>243</v>
      </c>
      <c r="I24" s="408">
        <f t="shared" si="1"/>
        <v>2440.7021599137929</v>
      </c>
      <c r="J24" s="408">
        <f t="shared" si="2"/>
        <v>1342.3861879525859</v>
      </c>
      <c r="K24" s="408">
        <f t="shared" si="3"/>
        <v>1098.3159719612067</v>
      </c>
      <c r="L24" s="404">
        <v>0</v>
      </c>
      <c r="M24" s="408">
        <f t="shared" si="4"/>
        <v>488.14043198275863</v>
      </c>
      <c r="N24" s="408">
        <f t="shared" si="5"/>
        <v>97.628086396551723</v>
      </c>
      <c r="O24" s="408">
        <f t="shared" si="6"/>
        <v>97.628086396551723</v>
      </c>
      <c r="P24" s="408">
        <f t="shared" si="7"/>
        <v>97.628086396551723</v>
      </c>
      <c r="Q24" s="408">
        <f t="shared" si="8"/>
        <v>97.628086396551723</v>
      </c>
      <c r="R24" s="408">
        <f t="shared" si="9"/>
        <v>97.628086396551723</v>
      </c>
      <c r="S24" s="404">
        <v>150</v>
      </c>
      <c r="T24" s="408">
        <f t="shared" si="10"/>
        <v>36.610532398706894</v>
      </c>
    </row>
    <row r="25" spans="1:20" ht="20.25" x14ac:dyDescent="0.3">
      <c r="A25" s="404">
        <v>15</v>
      </c>
      <c r="B25" s="405" t="s">
        <v>917</v>
      </c>
      <c r="C25" s="710">
        <v>47164.806034482761</v>
      </c>
      <c r="D25" s="680">
        <v>0</v>
      </c>
      <c r="E25" s="680">
        <v>0</v>
      </c>
      <c r="F25" s="680">
        <v>0</v>
      </c>
      <c r="G25" s="406">
        <f t="shared" si="0"/>
        <v>47164.806034482761</v>
      </c>
      <c r="H25" s="407">
        <v>243</v>
      </c>
      <c r="I25" s="408">
        <f t="shared" si="1"/>
        <v>1146.1047866379311</v>
      </c>
      <c r="J25" s="408">
        <f t="shared" si="2"/>
        <v>630.35763265086212</v>
      </c>
      <c r="K25" s="408">
        <f t="shared" si="3"/>
        <v>515.74715398706894</v>
      </c>
      <c r="L25" s="404">
        <v>0</v>
      </c>
      <c r="M25" s="408">
        <f t="shared" si="4"/>
        <v>229.22095732758623</v>
      </c>
      <c r="N25" s="408">
        <f t="shared" si="5"/>
        <v>45.844191465517248</v>
      </c>
      <c r="O25" s="408">
        <f t="shared" si="6"/>
        <v>45.844191465517248</v>
      </c>
      <c r="P25" s="408">
        <f t="shared" si="7"/>
        <v>45.844191465517248</v>
      </c>
      <c r="Q25" s="408">
        <f t="shared" si="8"/>
        <v>45.844191465517248</v>
      </c>
      <c r="R25" s="408">
        <f t="shared" si="9"/>
        <v>45.844191465517248</v>
      </c>
      <c r="S25" s="404">
        <v>150</v>
      </c>
      <c r="T25" s="408">
        <f t="shared" si="10"/>
        <v>17.191571799568965</v>
      </c>
    </row>
    <row r="26" spans="1:20" ht="20.25" x14ac:dyDescent="0.3">
      <c r="A26" s="404">
        <v>16</v>
      </c>
      <c r="B26" s="405" t="s">
        <v>918</v>
      </c>
      <c r="C26" s="712">
        <v>24453.189655172413</v>
      </c>
      <c r="D26" s="681">
        <v>0</v>
      </c>
      <c r="E26" s="680">
        <v>0</v>
      </c>
      <c r="F26" s="681">
        <v>0</v>
      </c>
      <c r="G26" s="406">
        <f t="shared" si="0"/>
        <v>24453.189655172413</v>
      </c>
      <c r="H26" s="407">
        <v>243</v>
      </c>
      <c r="I26" s="408">
        <f t="shared" si="1"/>
        <v>594.21250862068962</v>
      </c>
      <c r="J26" s="408">
        <f t="shared" si="2"/>
        <v>326.8168797413793</v>
      </c>
      <c r="K26" s="408">
        <f t="shared" si="3"/>
        <v>267.39562887931032</v>
      </c>
      <c r="L26" s="404">
        <v>0</v>
      </c>
      <c r="M26" s="408">
        <f t="shared" si="4"/>
        <v>118.84250172413793</v>
      </c>
      <c r="N26" s="408">
        <f t="shared" si="5"/>
        <v>23.768500344827586</v>
      </c>
      <c r="O26" s="408">
        <f t="shared" si="6"/>
        <v>23.768500344827586</v>
      </c>
      <c r="P26" s="408">
        <f t="shared" si="7"/>
        <v>23.768500344827586</v>
      </c>
      <c r="Q26" s="408">
        <f t="shared" si="8"/>
        <v>23.768500344827586</v>
      </c>
      <c r="R26" s="408">
        <f t="shared" si="9"/>
        <v>23.768500344827586</v>
      </c>
      <c r="S26" s="404">
        <v>150</v>
      </c>
      <c r="T26" s="408">
        <f t="shared" si="10"/>
        <v>8.9131876293103449</v>
      </c>
    </row>
    <row r="27" spans="1:20" ht="19.5" customHeight="1" x14ac:dyDescent="0.3">
      <c r="A27" s="404">
        <v>17</v>
      </c>
      <c r="B27" s="405" t="s">
        <v>919</v>
      </c>
      <c r="C27" s="710">
        <v>39582.46982758621</v>
      </c>
      <c r="D27" s="680">
        <v>0</v>
      </c>
      <c r="E27" s="680">
        <v>0</v>
      </c>
      <c r="F27" s="680">
        <v>0</v>
      </c>
      <c r="G27" s="406">
        <f t="shared" si="0"/>
        <v>39582.46982758621</v>
      </c>
      <c r="H27" s="407">
        <v>243</v>
      </c>
      <c r="I27" s="408">
        <f t="shared" si="1"/>
        <v>961.85401681034489</v>
      </c>
      <c r="J27" s="408">
        <f t="shared" si="2"/>
        <v>529.01970924568968</v>
      </c>
      <c r="K27" s="408">
        <f t="shared" si="3"/>
        <v>432.83430756465515</v>
      </c>
      <c r="L27" s="404">
        <v>0</v>
      </c>
      <c r="M27" s="408">
        <f t="shared" si="4"/>
        <v>192.37080336206898</v>
      </c>
      <c r="N27" s="408">
        <f t="shared" si="5"/>
        <v>38.474160672413795</v>
      </c>
      <c r="O27" s="408">
        <f t="shared" si="6"/>
        <v>38.474160672413795</v>
      </c>
      <c r="P27" s="408">
        <f t="shared" si="7"/>
        <v>38.474160672413795</v>
      </c>
      <c r="Q27" s="408">
        <f t="shared" si="8"/>
        <v>38.474160672413795</v>
      </c>
      <c r="R27" s="408">
        <f t="shared" si="9"/>
        <v>38.474160672413795</v>
      </c>
      <c r="S27" s="404">
        <v>150</v>
      </c>
      <c r="T27" s="408">
        <f t="shared" si="10"/>
        <v>14.427810252155172</v>
      </c>
    </row>
    <row r="28" spans="1:20" ht="20.25" x14ac:dyDescent="0.3">
      <c r="A28" s="404">
        <v>18</v>
      </c>
      <c r="B28" s="405" t="s">
        <v>920</v>
      </c>
      <c r="C28" s="710">
        <v>20972.349137931036</v>
      </c>
      <c r="D28" s="680">
        <v>0</v>
      </c>
      <c r="E28" s="680">
        <v>0</v>
      </c>
      <c r="F28" s="680">
        <v>0</v>
      </c>
      <c r="G28" s="406">
        <f t="shared" si="0"/>
        <v>20972.349137931036</v>
      </c>
      <c r="H28" s="407">
        <v>243</v>
      </c>
      <c r="I28" s="408">
        <f t="shared" si="1"/>
        <v>509.62808405172416</v>
      </c>
      <c r="J28" s="408">
        <f t="shared" si="2"/>
        <v>280.29544622844827</v>
      </c>
      <c r="K28" s="408">
        <f t="shared" si="3"/>
        <v>229.33263782327586</v>
      </c>
      <c r="L28" s="404">
        <v>0</v>
      </c>
      <c r="M28" s="408">
        <f t="shared" si="4"/>
        <v>101.92561681034483</v>
      </c>
      <c r="N28" s="408">
        <f t="shared" si="5"/>
        <v>20.385123362068967</v>
      </c>
      <c r="O28" s="408">
        <f t="shared" si="6"/>
        <v>20.385123362068967</v>
      </c>
      <c r="P28" s="408">
        <f t="shared" si="7"/>
        <v>20.385123362068967</v>
      </c>
      <c r="Q28" s="408">
        <f t="shared" si="8"/>
        <v>20.385123362068967</v>
      </c>
      <c r="R28" s="408">
        <f t="shared" si="9"/>
        <v>20.385123362068967</v>
      </c>
      <c r="S28" s="404">
        <v>150</v>
      </c>
      <c r="T28" s="408">
        <f t="shared" si="10"/>
        <v>7.6444212607758617</v>
      </c>
    </row>
    <row r="29" spans="1:20" ht="20.25" x14ac:dyDescent="0.3">
      <c r="A29" s="404">
        <v>19</v>
      </c>
      <c r="B29" s="405" t="s">
        <v>921</v>
      </c>
      <c r="C29" s="711">
        <v>18831.870689655174</v>
      </c>
      <c r="D29" s="680">
        <v>0</v>
      </c>
      <c r="E29" s="680">
        <v>0</v>
      </c>
      <c r="F29" s="680">
        <v>0</v>
      </c>
      <c r="G29" s="406">
        <f t="shared" si="0"/>
        <v>18831.870689655174</v>
      </c>
      <c r="H29" s="407">
        <v>243</v>
      </c>
      <c r="I29" s="408">
        <f t="shared" si="1"/>
        <v>457.61445775862074</v>
      </c>
      <c r="J29" s="408">
        <f t="shared" si="2"/>
        <v>251.6879517672414</v>
      </c>
      <c r="K29" s="408">
        <f t="shared" si="3"/>
        <v>205.92650599137934</v>
      </c>
      <c r="L29" s="404">
        <v>0</v>
      </c>
      <c r="M29" s="408">
        <f t="shared" si="4"/>
        <v>91.522891551724157</v>
      </c>
      <c r="N29" s="408">
        <f t="shared" si="5"/>
        <v>18.30457831034483</v>
      </c>
      <c r="O29" s="408">
        <f t="shared" si="6"/>
        <v>18.30457831034483</v>
      </c>
      <c r="P29" s="408">
        <f t="shared" si="7"/>
        <v>18.30457831034483</v>
      </c>
      <c r="Q29" s="408">
        <f t="shared" si="8"/>
        <v>18.30457831034483</v>
      </c>
      <c r="R29" s="408">
        <f t="shared" si="9"/>
        <v>18.30457831034483</v>
      </c>
      <c r="S29" s="404">
        <v>150</v>
      </c>
      <c r="T29" s="408">
        <f t="shared" si="10"/>
        <v>6.8642168663793113</v>
      </c>
    </row>
    <row r="30" spans="1:20" ht="20.25" x14ac:dyDescent="0.3">
      <c r="A30" s="404">
        <v>20</v>
      </c>
      <c r="B30" s="405" t="s">
        <v>922</v>
      </c>
      <c r="C30" s="710">
        <v>53756</v>
      </c>
      <c r="D30" s="680">
        <v>160</v>
      </c>
      <c r="E30" s="680">
        <v>0</v>
      </c>
      <c r="F30" s="680">
        <v>0</v>
      </c>
      <c r="G30" s="406">
        <f t="shared" si="0"/>
        <v>53916</v>
      </c>
      <c r="H30" s="407">
        <v>243</v>
      </c>
      <c r="I30" s="408">
        <f t="shared" si="1"/>
        <v>1310.1587999999999</v>
      </c>
      <c r="J30" s="408">
        <f t="shared" si="2"/>
        <v>720.58733999999993</v>
      </c>
      <c r="K30" s="408">
        <f t="shared" si="3"/>
        <v>589.57145999999989</v>
      </c>
      <c r="L30" s="404">
        <v>0</v>
      </c>
      <c r="M30" s="408">
        <f t="shared" si="4"/>
        <v>262.03176000000002</v>
      </c>
      <c r="N30" s="408">
        <f t="shared" si="5"/>
        <v>52.406352000000005</v>
      </c>
      <c r="O30" s="408">
        <f t="shared" si="6"/>
        <v>52.406352000000005</v>
      </c>
      <c r="P30" s="408">
        <f t="shared" si="7"/>
        <v>52.406352000000005</v>
      </c>
      <c r="Q30" s="408">
        <f t="shared" si="8"/>
        <v>52.406352000000005</v>
      </c>
      <c r="R30" s="408">
        <f t="shared" si="9"/>
        <v>52.406352000000005</v>
      </c>
      <c r="S30" s="404">
        <v>150</v>
      </c>
      <c r="T30" s="408">
        <f t="shared" si="10"/>
        <v>19.652381999999999</v>
      </c>
    </row>
    <row r="31" spans="1:20" ht="20.25" x14ac:dyDescent="0.3">
      <c r="A31" s="404">
        <v>21</v>
      </c>
      <c r="B31" s="405" t="s">
        <v>923</v>
      </c>
      <c r="C31" s="710">
        <v>39856.827586206899</v>
      </c>
      <c r="D31" s="680">
        <v>0</v>
      </c>
      <c r="E31" s="680">
        <v>0</v>
      </c>
      <c r="F31" s="680">
        <v>0</v>
      </c>
      <c r="G31" s="406">
        <f t="shared" si="0"/>
        <v>39856.827586206899</v>
      </c>
      <c r="H31" s="407">
        <v>243</v>
      </c>
      <c r="I31" s="408">
        <f t="shared" si="1"/>
        <v>968.52091034482748</v>
      </c>
      <c r="J31" s="408">
        <f t="shared" si="2"/>
        <v>532.68650068965519</v>
      </c>
      <c r="K31" s="408">
        <f t="shared" si="3"/>
        <v>435.83440965517235</v>
      </c>
      <c r="L31" s="404">
        <v>0</v>
      </c>
      <c r="M31" s="408">
        <f t="shared" si="4"/>
        <v>193.70418206896551</v>
      </c>
      <c r="N31" s="408">
        <f t="shared" si="5"/>
        <v>38.740836413793104</v>
      </c>
      <c r="O31" s="408">
        <f t="shared" si="6"/>
        <v>38.740836413793104</v>
      </c>
      <c r="P31" s="408">
        <f t="shared" si="7"/>
        <v>38.740836413793104</v>
      </c>
      <c r="Q31" s="408">
        <f t="shared" si="8"/>
        <v>38.740836413793104</v>
      </c>
      <c r="R31" s="408">
        <f t="shared" si="9"/>
        <v>38.740836413793104</v>
      </c>
      <c r="S31" s="404">
        <v>150</v>
      </c>
      <c r="T31" s="408">
        <f t="shared" si="10"/>
        <v>14.527813655172412</v>
      </c>
    </row>
    <row r="32" spans="1:20" ht="20.25" x14ac:dyDescent="0.3">
      <c r="A32" s="404">
        <v>22</v>
      </c>
      <c r="B32" s="405" t="s">
        <v>924</v>
      </c>
      <c r="C32" s="710">
        <v>39841.943965517239</v>
      </c>
      <c r="D32" s="680">
        <v>0</v>
      </c>
      <c r="E32" s="680">
        <v>0</v>
      </c>
      <c r="F32" s="680">
        <v>0</v>
      </c>
      <c r="G32" s="406">
        <f t="shared" si="0"/>
        <v>39841.943965517239</v>
      </c>
      <c r="H32" s="407">
        <v>243</v>
      </c>
      <c r="I32" s="408">
        <f t="shared" si="1"/>
        <v>968.15923836206889</v>
      </c>
      <c r="J32" s="408">
        <f t="shared" si="2"/>
        <v>532.48758109913786</v>
      </c>
      <c r="K32" s="408">
        <f t="shared" si="3"/>
        <v>435.67165726293098</v>
      </c>
      <c r="L32" s="404">
        <v>0</v>
      </c>
      <c r="M32" s="408">
        <f t="shared" si="4"/>
        <v>193.63184767241376</v>
      </c>
      <c r="N32" s="408">
        <f t="shared" si="5"/>
        <v>38.72636953448275</v>
      </c>
      <c r="O32" s="408">
        <f t="shared" si="6"/>
        <v>38.72636953448275</v>
      </c>
      <c r="P32" s="408">
        <f t="shared" si="7"/>
        <v>38.72636953448275</v>
      </c>
      <c r="Q32" s="408">
        <f t="shared" si="8"/>
        <v>38.72636953448275</v>
      </c>
      <c r="R32" s="408">
        <f t="shared" si="9"/>
        <v>38.72636953448275</v>
      </c>
      <c r="S32" s="404">
        <v>150</v>
      </c>
      <c r="T32" s="408">
        <f t="shared" si="10"/>
        <v>14.522388575431034</v>
      </c>
    </row>
    <row r="33" spans="1:20" ht="20.25" x14ac:dyDescent="0.3">
      <c r="A33" s="409"/>
      <c r="B33" s="409" t="s">
        <v>18</v>
      </c>
      <c r="C33" s="513">
        <f>SUM(C11:C32)</f>
        <v>827047.43965517241</v>
      </c>
      <c r="D33" s="409">
        <f>SUM(D11:D32)</f>
        <v>259</v>
      </c>
      <c r="E33" s="409">
        <f>SUM(E11:E32)</f>
        <v>0</v>
      </c>
      <c r="F33" s="409">
        <f>SUM(F11:F32)</f>
        <v>0</v>
      </c>
      <c r="G33" s="513">
        <f>SUM(G11:G32)</f>
        <v>827306.43965517241</v>
      </c>
      <c r="H33" s="410">
        <v>243</v>
      </c>
      <c r="I33" s="411">
        <f>SUM(I11:I32)</f>
        <v>20103.546483620692</v>
      </c>
      <c r="J33" s="411">
        <f t="shared" ref="J33:T33" si="11">SUM(J11:J32)</f>
        <v>11056.950565991379</v>
      </c>
      <c r="K33" s="411">
        <f t="shared" si="11"/>
        <v>9046.5959176293109</v>
      </c>
      <c r="L33" s="411">
        <f t="shared" si="11"/>
        <v>0</v>
      </c>
      <c r="M33" s="408">
        <f t="shared" si="4"/>
        <v>4020.7092967241379</v>
      </c>
      <c r="N33" s="408">
        <f t="shared" si="5"/>
        <v>804.14185934482759</v>
      </c>
      <c r="O33" s="408">
        <f t="shared" si="6"/>
        <v>804.14185934482759</v>
      </c>
      <c r="P33" s="408">
        <f t="shared" si="7"/>
        <v>804.14185934482759</v>
      </c>
      <c r="Q33" s="408">
        <f t="shared" si="8"/>
        <v>804.14185934482759</v>
      </c>
      <c r="R33" s="408">
        <f t="shared" si="9"/>
        <v>804.14185934482759</v>
      </c>
      <c r="S33" s="411">
        <f t="shared" si="11"/>
        <v>3300</v>
      </c>
      <c r="T33" s="411">
        <f t="shared" si="11"/>
        <v>301.55319725431031</v>
      </c>
    </row>
    <row r="34" spans="1:20" ht="29.25" customHeight="1" x14ac:dyDescent="0.3">
      <c r="A34" s="412" t="s">
        <v>8</v>
      </c>
      <c r="B34" s="413"/>
      <c r="C34" s="413"/>
      <c r="D34" s="414"/>
      <c r="E34" s="414"/>
      <c r="F34" s="414"/>
      <c r="G34" s="414"/>
      <c r="H34" s="414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</row>
    <row r="35" spans="1:20" ht="42" customHeight="1" x14ac:dyDescent="0.3">
      <c r="A35" s="415" t="s">
        <v>9</v>
      </c>
      <c r="B35" s="415"/>
      <c r="C35" s="415"/>
      <c r="D35" s="399"/>
      <c r="E35" s="399"/>
      <c r="F35" s="399"/>
      <c r="G35" s="399"/>
      <c r="H35" s="399"/>
      <c r="I35" s="399"/>
      <c r="J35" s="399">
        <f>K33/I33</f>
        <v>0.44999999999999996</v>
      </c>
      <c r="K35" s="399"/>
      <c r="L35" s="399"/>
      <c r="M35" s="399"/>
      <c r="N35" s="399"/>
      <c r="O35" s="399"/>
      <c r="P35" s="399"/>
      <c r="Q35" s="399"/>
      <c r="R35" s="399"/>
      <c r="S35" s="399"/>
      <c r="T35" s="399"/>
    </row>
    <row r="36" spans="1:20" ht="35.25" customHeight="1" x14ac:dyDescent="0.3">
      <c r="A36" s="415" t="s">
        <v>10</v>
      </c>
      <c r="B36" s="415"/>
      <c r="C36" s="415"/>
      <c r="D36" s="399"/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399"/>
      <c r="P36" s="953" t="s">
        <v>1034</v>
      </c>
      <c r="Q36" s="953"/>
      <c r="R36" s="953"/>
      <c r="S36" s="953"/>
      <c r="T36" s="953"/>
    </row>
    <row r="37" spans="1:20" ht="23.25" x14ac:dyDescent="0.35">
      <c r="A37" s="395"/>
      <c r="B37" s="395"/>
      <c r="C37" s="395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953"/>
      <c r="Q37" s="953"/>
      <c r="R37" s="953"/>
      <c r="S37" s="953"/>
      <c r="T37" s="953"/>
    </row>
    <row r="38" spans="1:20" ht="23.25" x14ac:dyDescent="0.35">
      <c r="A38" s="395"/>
      <c r="B38" s="395"/>
      <c r="C38" s="395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953"/>
      <c r="Q38" s="953"/>
      <c r="R38" s="953"/>
      <c r="S38" s="953"/>
      <c r="T38" s="953"/>
    </row>
    <row r="39" spans="1:20" ht="23.25" x14ac:dyDescent="0.35">
      <c r="A39" s="395" t="s">
        <v>12</v>
      </c>
      <c r="B39" s="381"/>
      <c r="C39" s="381"/>
      <c r="D39" s="381"/>
      <c r="E39" s="381"/>
      <c r="F39" s="381"/>
      <c r="G39" s="381"/>
      <c r="H39" s="395"/>
      <c r="I39" s="381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395"/>
    </row>
    <row r="40" spans="1:20" ht="23.25" x14ac:dyDescent="0.35">
      <c r="A40" s="381"/>
      <c r="B40" s="381"/>
      <c r="C40" s="381"/>
      <c r="D40" s="381"/>
      <c r="E40" s="381"/>
      <c r="F40" s="381"/>
      <c r="G40" s="381"/>
      <c r="H40" s="381"/>
      <c r="I40" s="395"/>
      <c r="J40" s="720"/>
      <c r="K40" s="720"/>
      <c r="L40" s="720"/>
      <c r="M40" s="720"/>
      <c r="N40" s="720"/>
      <c r="O40" s="720"/>
      <c r="P40" s="720"/>
      <c r="Q40" s="720"/>
      <c r="R40" s="720"/>
      <c r="S40" s="720"/>
      <c r="T40" s="720"/>
    </row>
    <row r="41" spans="1:20" ht="23.25" x14ac:dyDescent="0.35">
      <c r="A41" s="381"/>
      <c r="B41" s="381"/>
      <c r="C41" s="381"/>
      <c r="D41" s="381"/>
      <c r="E41" s="381"/>
      <c r="F41" s="381"/>
      <c r="G41" s="381"/>
      <c r="H41" s="381"/>
      <c r="I41" s="720"/>
      <c r="J41" s="720"/>
      <c r="K41" s="720"/>
      <c r="L41" s="720"/>
      <c r="M41" s="720"/>
      <c r="N41" s="720"/>
      <c r="O41" s="720"/>
      <c r="P41" s="720"/>
      <c r="Q41" s="720"/>
      <c r="R41" s="720"/>
      <c r="S41" s="720"/>
      <c r="T41" s="720"/>
    </row>
    <row r="42" spans="1:20" ht="23.25" x14ac:dyDescent="0.35">
      <c r="A42" s="395"/>
      <c r="B42" s="395"/>
      <c r="C42" s="381"/>
      <c r="D42" s="381"/>
      <c r="E42" s="381"/>
      <c r="F42" s="381"/>
      <c r="G42" s="381"/>
      <c r="H42" s="381"/>
      <c r="I42" s="381"/>
      <c r="J42" s="395"/>
      <c r="K42" s="395"/>
      <c r="L42" s="395"/>
      <c r="M42" s="395"/>
      <c r="N42" s="395"/>
      <c r="O42" s="395"/>
      <c r="P42" s="395"/>
      <c r="Q42" s="395"/>
      <c r="R42" s="395"/>
      <c r="S42" s="395"/>
      <c r="T42" s="395"/>
    </row>
  </sheetData>
  <mergeCells count="16">
    <mergeCell ref="P36:T38"/>
    <mergeCell ref="A4:T5"/>
    <mergeCell ref="A2:T2"/>
    <mergeCell ref="A3:T3"/>
    <mergeCell ref="G1:I1"/>
    <mergeCell ref="A6:T6"/>
    <mergeCell ref="Q1:T1"/>
    <mergeCell ref="L7:T7"/>
    <mergeCell ref="A8:A9"/>
    <mergeCell ref="B8:B9"/>
    <mergeCell ref="C8:G8"/>
    <mergeCell ref="A7:B7"/>
    <mergeCell ref="H8:H9"/>
    <mergeCell ref="I8:L8"/>
    <mergeCell ref="M8:R8"/>
    <mergeCell ref="S8:T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40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opLeftCell="A16" zoomScale="53" zoomScaleNormal="53" zoomScaleSheetLayoutView="100" workbookViewId="0">
      <selection activeCell="G33" sqref="G33"/>
    </sheetView>
  </sheetViews>
  <sheetFormatPr defaultRowHeight="12.75" x14ac:dyDescent="0.2"/>
  <cols>
    <col min="1" max="1" width="15.7109375" style="278" customWidth="1"/>
    <col min="2" max="2" width="32.85546875" style="278" customWidth="1"/>
    <col min="3" max="20" width="15.7109375" style="278" customWidth="1"/>
    <col min="21" max="16384" width="9.140625" style="278"/>
  </cols>
  <sheetData>
    <row r="1" spans="1:20" ht="12.75" customHeight="1" x14ac:dyDescent="0.2">
      <c r="G1" s="1219"/>
      <c r="H1" s="1219"/>
      <c r="I1" s="1219"/>
      <c r="S1" s="1221" t="s">
        <v>537</v>
      </c>
      <c r="T1" s="1221"/>
    </row>
    <row r="2" spans="1:20" ht="15.75" x14ac:dyDescent="0.25">
      <c r="A2" s="1217" t="s">
        <v>0</v>
      </c>
      <c r="B2" s="1217"/>
      <c r="C2" s="1217"/>
      <c r="D2" s="1217"/>
      <c r="E2" s="1217"/>
      <c r="F2" s="1217"/>
      <c r="G2" s="1217"/>
      <c r="H2" s="1217"/>
      <c r="I2" s="1217"/>
      <c r="J2" s="1217"/>
      <c r="K2" s="1217"/>
      <c r="L2" s="1217"/>
      <c r="M2" s="1217"/>
      <c r="N2" s="1217"/>
      <c r="O2" s="1217"/>
      <c r="P2" s="1217"/>
      <c r="Q2" s="1217"/>
      <c r="R2" s="1217"/>
      <c r="S2" s="1217"/>
      <c r="T2" s="1217"/>
    </row>
    <row r="3" spans="1:20" ht="18" x14ac:dyDescent="0.25">
      <c r="A3" s="1218" t="s">
        <v>747</v>
      </c>
      <c r="B3" s="1218"/>
      <c r="C3" s="1218"/>
      <c r="D3" s="1218"/>
      <c r="E3" s="1218"/>
      <c r="F3" s="1218"/>
      <c r="G3" s="1218"/>
      <c r="H3" s="1218"/>
      <c r="I3" s="1218"/>
      <c r="J3" s="1218"/>
      <c r="K3" s="1218"/>
      <c r="L3" s="1218"/>
      <c r="M3" s="1218"/>
      <c r="N3" s="1218"/>
      <c r="O3" s="1218"/>
      <c r="P3" s="1218"/>
      <c r="Q3" s="1218"/>
      <c r="R3" s="1218"/>
      <c r="S3" s="1218"/>
      <c r="T3" s="1218"/>
    </row>
    <row r="4" spans="1:20" ht="12.75" customHeight="1" x14ac:dyDescent="0.2">
      <c r="A4" s="1216" t="s">
        <v>756</v>
      </c>
      <c r="B4" s="1216"/>
      <c r="C4" s="1216"/>
      <c r="D4" s="1216"/>
      <c r="E4" s="1216"/>
      <c r="F4" s="1216"/>
      <c r="G4" s="1216"/>
      <c r="H4" s="1216"/>
      <c r="I4" s="1216"/>
      <c r="J4" s="1216"/>
      <c r="K4" s="1216"/>
      <c r="L4" s="1216"/>
      <c r="M4" s="1216"/>
      <c r="N4" s="1216"/>
      <c r="O4" s="1216"/>
      <c r="P4" s="1216"/>
      <c r="Q4" s="1216"/>
      <c r="R4" s="1216"/>
      <c r="S4" s="1216"/>
      <c r="T4" s="1216"/>
    </row>
    <row r="5" spans="1:20" s="330" customFormat="1" ht="7.5" customHeight="1" x14ac:dyDescent="0.2">
      <c r="A5" s="1216"/>
      <c r="B5" s="1216"/>
      <c r="C5" s="1216"/>
      <c r="D5" s="1216"/>
      <c r="E5" s="1216"/>
      <c r="F5" s="1216"/>
      <c r="G5" s="1216"/>
      <c r="H5" s="1216"/>
      <c r="I5" s="1216"/>
      <c r="J5" s="1216"/>
      <c r="K5" s="1216"/>
      <c r="L5" s="1216"/>
      <c r="M5" s="1216"/>
      <c r="N5" s="1216"/>
      <c r="O5" s="1216"/>
      <c r="P5" s="1216"/>
      <c r="Q5" s="1216"/>
      <c r="R5" s="1216"/>
      <c r="S5" s="1216"/>
      <c r="T5" s="1216"/>
    </row>
    <row r="6" spans="1:20" x14ac:dyDescent="0.2">
      <c r="A6" s="1220"/>
      <c r="B6" s="1220"/>
      <c r="C6" s="1220"/>
      <c r="D6" s="1220"/>
      <c r="E6" s="1220"/>
      <c r="F6" s="1220"/>
      <c r="G6" s="1220"/>
      <c r="H6" s="1220"/>
      <c r="I6" s="1220"/>
      <c r="J6" s="1220"/>
      <c r="K6" s="1220"/>
      <c r="L6" s="1220"/>
      <c r="M6" s="1220"/>
      <c r="N6" s="1220"/>
      <c r="O6" s="1220"/>
      <c r="P6" s="1220"/>
      <c r="Q6" s="1220"/>
      <c r="R6" s="1220"/>
      <c r="S6" s="1220"/>
      <c r="T6" s="1220"/>
    </row>
    <row r="7" spans="1:20" ht="23.25" x14ac:dyDescent="0.35">
      <c r="A7" s="1231" t="s">
        <v>159</v>
      </c>
      <c r="B7" s="1231"/>
      <c r="C7" s="381"/>
      <c r="D7" s="381"/>
      <c r="E7" s="381"/>
      <c r="F7" s="381"/>
      <c r="G7" s="381"/>
      <c r="H7" s="382"/>
      <c r="I7" s="381"/>
      <c r="J7" s="381"/>
      <c r="K7" s="381"/>
      <c r="L7" s="1232"/>
      <c r="M7" s="1232"/>
      <c r="N7" s="1232"/>
      <c r="O7" s="1232"/>
      <c r="P7" s="1232"/>
      <c r="Q7" s="1232"/>
      <c r="R7" s="1232"/>
      <c r="S7" s="1232"/>
      <c r="T7" s="1232"/>
    </row>
    <row r="8" spans="1:20" ht="84.75" customHeight="1" x14ac:dyDescent="0.35">
      <c r="A8" s="1234" t="s">
        <v>2</v>
      </c>
      <c r="B8" s="1234" t="s">
        <v>3</v>
      </c>
      <c r="C8" s="1235" t="s">
        <v>489</v>
      </c>
      <c r="D8" s="1236"/>
      <c r="E8" s="1236"/>
      <c r="F8" s="1236"/>
      <c r="G8" s="1237"/>
      <c r="H8" s="1238" t="s">
        <v>83</v>
      </c>
      <c r="I8" s="1235" t="s">
        <v>84</v>
      </c>
      <c r="J8" s="1236"/>
      <c r="K8" s="1236"/>
      <c r="L8" s="1237"/>
      <c r="M8" s="1234" t="s">
        <v>653</v>
      </c>
      <c r="N8" s="1234"/>
      <c r="O8" s="1234"/>
      <c r="P8" s="1234"/>
      <c r="Q8" s="1234"/>
      <c r="R8" s="1234"/>
      <c r="S8" s="1240" t="s">
        <v>710</v>
      </c>
      <c r="T8" s="1240"/>
    </row>
    <row r="9" spans="1:20" ht="103.5" customHeight="1" x14ac:dyDescent="0.2">
      <c r="A9" s="1234"/>
      <c r="B9" s="1234"/>
      <c r="C9" s="384" t="s">
        <v>5</v>
      </c>
      <c r="D9" s="384" t="s">
        <v>6</v>
      </c>
      <c r="E9" s="384" t="s">
        <v>356</v>
      </c>
      <c r="F9" s="385" t="s">
        <v>98</v>
      </c>
      <c r="G9" s="385" t="s">
        <v>225</v>
      </c>
      <c r="H9" s="1239"/>
      <c r="I9" s="384" t="s">
        <v>88</v>
      </c>
      <c r="J9" s="384" t="s">
        <v>20</v>
      </c>
      <c r="K9" s="384" t="s">
        <v>41</v>
      </c>
      <c r="L9" s="384" t="s">
        <v>689</v>
      </c>
      <c r="M9" s="384" t="s">
        <v>18</v>
      </c>
      <c r="N9" s="384" t="s">
        <v>654</v>
      </c>
      <c r="O9" s="384" t="s">
        <v>655</v>
      </c>
      <c r="P9" s="384" t="s">
        <v>656</v>
      </c>
      <c r="Q9" s="384" t="s">
        <v>657</v>
      </c>
      <c r="R9" s="384" t="s">
        <v>658</v>
      </c>
      <c r="S9" s="384" t="s">
        <v>715</v>
      </c>
      <c r="T9" s="384" t="s">
        <v>713</v>
      </c>
    </row>
    <row r="10" spans="1:20" s="377" customFormat="1" ht="35.1" customHeight="1" x14ac:dyDescent="0.2">
      <c r="A10" s="386">
        <v>1</v>
      </c>
      <c r="B10" s="386">
        <v>2</v>
      </c>
      <c r="C10" s="386">
        <v>3</v>
      </c>
      <c r="D10" s="386">
        <v>4</v>
      </c>
      <c r="E10" s="386">
        <v>5</v>
      </c>
      <c r="F10" s="386">
        <v>6</v>
      </c>
      <c r="G10" s="386">
        <v>7</v>
      </c>
      <c r="H10" s="386">
        <v>8</v>
      </c>
      <c r="I10" s="386">
        <v>9</v>
      </c>
      <c r="J10" s="386">
        <v>10</v>
      </c>
      <c r="K10" s="386">
        <v>11</v>
      </c>
      <c r="L10" s="386">
        <v>12</v>
      </c>
      <c r="M10" s="386">
        <v>13</v>
      </c>
      <c r="N10" s="386">
        <v>14</v>
      </c>
      <c r="O10" s="386">
        <v>15</v>
      </c>
      <c r="P10" s="386">
        <v>16</v>
      </c>
      <c r="Q10" s="386">
        <v>17</v>
      </c>
      <c r="R10" s="386">
        <v>18</v>
      </c>
      <c r="S10" s="386">
        <v>19</v>
      </c>
      <c r="T10" s="386">
        <v>20</v>
      </c>
    </row>
    <row r="11" spans="1:20" ht="35.1" customHeight="1" x14ac:dyDescent="0.35">
      <c r="A11" s="387">
        <v>1</v>
      </c>
      <c r="B11" s="388" t="s">
        <v>903</v>
      </c>
      <c r="C11" s="416">
        <v>20919.439655172413</v>
      </c>
      <c r="D11" s="389">
        <v>0</v>
      </c>
      <c r="E11" s="389">
        <v>0</v>
      </c>
      <c r="F11" s="389">
        <v>0</v>
      </c>
      <c r="G11" s="397">
        <f>C11++D11+E11+F11</f>
        <v>20919.439655172413</v>
      </c>
      <c r="H11" s="390">
        <v>243</v>
      </c>
      <c r="I11" s="398">
        <f>G11*H11*150/1000000</f>
        <v>762.5135754310345</v>
      </c>
      <c r="J11" s="398">
        <f>I11*55/100</f>
        <v>419.38246648706894</v>
      </c>
      <c r="K11" s="398">
        <f>I11*45/100</f>
        <v>343.1311089439655</v>
      </c>
      <c r="L11" s="389">
        <v>0</v>
      </c>
      <c r="M11" s="398">
        <f>(G11*H11*40/1000000)</f>
        <v>203.33695344827586</v>
      </c>
      <c r="N11" s="398">
        <f>M11/5</f>
        <v>40.667390689655171</v>
      </c>
      <c r="O11" s="398">
        <f>M11/5</f>
        <v>40.667390689655171</v>
      </c>
      <c r="P11" s="398">
        <f>M11/5</f>
        <v>40.667390689655171</v>
      </c>
      <c r="Q11" s="398">
        <f>M11/5</f>
        <v>40.667390689655171</v>
      </c>
      <c r="R11" s="398">
        <f>M11/5</f>
        <v>40.667390689655171</v>
      </c>
      <c r="S11" s="389">
        <v>150</v>
      </c>
      <c r="T11" s="537">
        <f>I11*1500/100000</f>
        <v>11.437703631465517</v>
      </c>
    </row>
    <row r="12" spans="1:20" ht="35.1" customHeight="1" x14ac:dyDescent="0.35">
      <c r="A12" s="387">
        <v>2</v>
      </c>
      <c r="B12" s="388" t="s">
        <v>904</v>
      </c>
      <c r="C12" s="416">
        <v>21146.206896551725</v>
      </c>
      <c r="D12" s="389">
        <v>0</v>
      </c>
      <c r="E12" s="389">
        <v>0</v>
      </c>
      <c r="F12" s="389">
        <v>0</v>
      </c>
      <c r="G12" s="397">
        <f t="shared" ref="G12:G32" si="0">C12++D12+E12+F12</f>
        <v>21146.206896551725</v>
      </c>
      <c r="H12" s="390">
        <v>243</v>
      </c>
      <c r="I12" s="398">
        <f t="shared" ref="I12:I32" si="1">G12*H12*150/1000000</f>
        <v>770.77924137931041</v>
      </c>
      <c r="J12" s="398">
        <f t="shared" ref="J12:J32" si="2">I12*55/100</f>
        <v>423.92858275862073</v>
      </c>
      <c r="K12" s="398">
        <f t="shared" ref="K12:K32" si="3">I12*45/100</f>
        <v>346.85065862068967</v>
      </c>
      <c r="L12" s="389">
        <v>0</v>
      </c>
      <c r="M12" s="398">
        <f t="shared" ref="M12:M33" si="4">(G12*H12*40/1000000)</f>
        <v>205.54113103448276</v>
      </c>
      <c r="N12" s="398">
        <f t="shared" ref="N12:N33" si="5">M12/5</f>
        <v>41.108226206896553</v>
      </c>
      <c r="O12" s="398">
        <f t="shared" ref="O12:O33" si="6">M12/5</f>
        <v>41.108226206896553</v>
      </c>
      <c r="P12" s="398">
        <f t="shared" ref="P12:P33" si="7">M12/5</f>
        <v>41.108226206896553</v>
      </c>
      <c r="Q12" s="398">
        <f t="shared" ref="Q12:Q33" si="8">M12/5</f>
        <v>41.108226206896553</v>
      </c>
      <c r="R12" s="398">
        <f t="shared" ref="R12:R33" si="9">M12/5</f>
        <v>41.108226206896553</v>
      </c>
      <c r="S12" s="389">
        <v>150</v>
      </c>
      <c r="T12" s="537">
        <f t="shared" ref="T12:T32" si="10">I12*1500/100000</f>
        <v>11.561688620689656</v>
      </c>
    </row>
    <row r="13" spans="1:20" ht="35.1" customHeight="1" x14ac:dyDescent="0.35">
      <c r="A13" s="387">
        <v>3</v>
      </c>
      <c r="B13" s="388" t="s">
        <v>905</v>
      </c>
      <c r="C13" s="416">
        <v>6888.8663793103451</v>
      </c>
      <c r="D13" s="389">
        <v>0</v>
      </c>
      <c r="E13" s="389">
        <v>0</v>
      </c>
      <c r="F13" s="389">
        <v>0</v>
      </c>
      <c r="G13" s="397">
        <f t="shared" si="0"/>
        <v>6888.8663793103451</v>
      </c>
      <c r="H13" s="390">
        <v>243</v>
      </c>
      <c r="I13" s="398">
        <f t="shared" si="1"/>
        <v>251.0991795258621</v>
      </c>
      <c r="J13" s="398">
        <f t="shared" si="2"/>
        <v>138.10454873922416</v>
      </c>
      <c r="K13" s="398">
        <f t="shared" si="3"/>
        <v>112.99463078663794</v>
      </c>
      <c r="L13" s="389">
        <v>0</v>
      </c>
      <c r="M13" s="398">
        <f t="shared" si="4"/>
        <v>66.959781206896565</v>
      </c>
      <c r="N13" s="398">
        <f t="shared" si="5"/>
        <v>13.391956241379313</v>
      </c>
      <c r="O13" s="398">
        <f t="shared" si="6"/>
        <v>13.391956241379313</v>
      </c>
      <c r="P13" s="398">
        <f t="shared" si="7"/>
        <v>13.391956241379313</v>
      </c>
      <c r="Q13" s="398">
        <f t="shared" si="8"/>
        <v>13.391956241379313</v>
      </c>
      <c r="R13" s="398">
        <f t="shared" si="9"/>
        <v>13.391956241379313</v>
      </c>
      <c r="S13" s="389">
        <v>150</v>
      </c>
      <c r="T13" s="537">
        <f t="shared" si="10"/>
        <v>3.7664876928879316</v>
      </c>
    </row>
    <row r="14" spans="1:20" ht="35.1" customHeight="1" x14ac:dyDescent="0.35">
      <c r="A14" s="387">
        <v>4</v>
      </c>
      <c r="B14" s="388" t="s">
        <v>906</v>
      </c>
      <c r="C14" s="416">
        <v>24479.112068965518</v>
      </c>
      <c r="D14" s="389">
        <v>0</v>
      </c>
      <c r="E14" s="389">
        <v>0</v>
      </c>
      <c r="F14" s="389">
        <v>0</v>
      </c>
      <c r="G14" s="397">
        <f t="shared" si="0"/>
        <v>24479.112068965518</v>
      </c>
      <c r="H14" s="390">
        <v>243</v>
      </c>
      <c r="I14" s="398">
        <f t="shared" si="1"/>
        <v>892.26363491379311</v>
      </c>
      <c r="J14" s="398">
        <f t="shared" si="2"/>
        <v>490.7449992025862</v>
      </c>
      <c r="K14" s="398">
        <f t="shared" si="3"/>
        <v>401.51863571120685</v>
      </c>
      <c r="L14" s="389">
        <v>0</v>
      </c>
      <c r="M14" s="398">
        <f t="shared" si="4"/>
        <v>237.93696931034481</v>
      </c>
      <c r="N14" s="398">
        <f t="shared" si="5"/>
        <v>47.587393862068964</v>
      </c>
      <c r="O14" s="398">
        <f t="shared" si="6"/>
        <v>47.587393862068964</v>
      </c>
      <c r="P14" s="398">
        <f t="shared" si="7"/>
        <v>47.587393862068964</v>
      </c>
      <c r="Q14" s="398">
        <f t="shared" si="8"/>
        <v>47.587393862068964</v>
      </c>
      <c r="R14" s="398">
        <f t="shared" si="9"/>
        <v>47.587393862068964</v>
      </c>
      <c r="S14" s="389">
        <v>150</v>
      </c>
      <c r="T14" s="537">
        <f t="shared" si="10"/>
        <v>13.383954523706898</v>
      </c>
    </row>
    <row r="15" spans="1:20" ht="35.1" customHeight="1" x14ac:dyDescent="0.35">
      <c r="A15" s="387">
        <v>5</v>
      </c>
      <c r="B15" s="388" t="s">
        <v>907</v>
      </c>
      <c r="C15" s="416">
        <v>26136.181034482757</v>
      </c>
      <c r="D15" s="389">
        <v>0</v>
      </c>
      <c r="E15" s="389">
        <v>0</v>
      </c>
      <c r="F15" s="389">
        <v>0</v>
      </c>
      <c r="G15" s="397">
        <f t="shared" si="0"/>
        <v>26136.181034482757</v>
      </c>
      <c r="H15" s="390">
        <v>243</v>
      </c>
      <c r="I15" s="398">
        <f t="shared" si="1"/>
        <v>952.6637987068965</v>
      </c>
      <c r="J15" s="398">
        <f t="shared" si="2"/>
        <v>523.96508928879314</v>
      </c>
      <c r="K15" s="398">
        <f t="shared" si="3"/>
        <v>428.69870941810336</v>
      </c>
      <c r="L15" s="389">
        <v>0</v>
      </c>
      <c r="M15" s="398">
        <f t="shared" si="4"/>
        <v>254.04367965517241</v>
      </c>
      <c r="N15" s="398">
        <f t="shared" si="5"/>
        <v>50.808735931034484</v>
      </c>
      <c r="O15" s="398">
        <f t="shared" si="6"/>
        <v>50.808735931034484</v>
      </c>
      <c r="P15" s="398">
        <f t="shared" si="7"/>
        <v>50.808735931034484</v>
      </c>
      <c r="Q15" s="398">
        <f t="shared" si="8"/>
        <v>50.808735931034484</v>
      </c>
      <c r="R15" s="398">
        <f t="shared" si="9"/>
        <v>50.808735931034484</v>
      </c>
      <c r="S15" s="389">
        <v>150</v>
      </c>
      <c r="T15" s="537">
        <f t="shared" si="10"/>
        <v>14.289956980603447</v>
      </c>
    </row>
    <row r="16" spans="1:20" ht="35.1" customHeight="1" x14ac:dyDescent="0.35">
      <c r="A16" s="387">
        <v>6</v>
      </c>
      <c r="B16" s="388" t="s">
        <v>908</v>
      </c>
      <c r="C16" s="416">
        <v>29886.28448275862</v>
      </c>
      <c r="D16" s="389">
        <v>0</v>
      </c>
      <c r="E16" s="389">
        <v>0</v>
      </c>
      <c r="F16" s="389">
        <v>0</v>
      </c>
      <c r="G16" s="397">
        <f t="shared" si="0"/>
        <v>29886.28448275862</v>
      </c>
      <c r="H16" s="390">
        <v>243</v>
      </c>
      <c r="I16" s="398">
        <f t="shared" si="1"/>
        <v>1089.3550693965517</v>
      </c>
      <c r="J16" s="398">
        <f t="shared" si="2"/>
        <v>599.14528816810343</v>
      </c>
      <c r="K16" s="398">
        <f t="shared" si="3"/>
        <v>490.20978122844826</v>
      </c>
      <c r="L16" s="389">
        <v>0</v>
      </c>
      <c r="M16" s="398">
        <f t="shared" si="4"/>
        <v>290.49468517241377</v>
      </c>
      <c r="N16" s="398">
        <f t="shared" si="5"/>
        <v>58.098937034482752</v>
      </c>
      <c r="O16" s="398">
        <f t="shared" si="6"/>
        <v>58.098937034482752</v>
      </c>
      <c r="P16" s="398">
        <f t="shared" si="7"/>
        <v>58.098937034482752</v>
      </c>
      <c r="Q16" s="398">
        <f t="shared" si="8"/>
        <v>58.098937034482752</v>
      </c>
      <c r="R16" s="398">
        <f t="shared" si="9"/>
        <v>58.098937034482752</v>
      </c>
      <c r="S16" s="389">
        <v>150</v>
      </c>
      <c r="T16" s="537">
        <f t="shared" si="10"/>
        <v>16.340326040948277</v>
      </c>
    </row>
    <row r="17" spans="1:20" ht="35.1" customHeight="1" x14ac:dyDescent="0.35">
      <c r="A17" s="387">
        <v>7</v>
      </c>
      <c r="B17" s="388" t="s">
        <v>909</v>
      </c>
      <c r="C17" s="416">
        <v>34426.633620689652</v>
      </c>
      <c r="D17" s="389">
        <v>0</v>
      </c>
      <c r="E17" s="389">
        <v>0</v>
      </c>
      <c r="F17" s="389">
        <v>0</v>
      </c>
      <c r="G17" s="397">
        <f t="shared" si="0"/>
        <v>34426.633620689652</v>
      </c>
      <c r="H17" s="390">
        <v>243</v>
      </c>
      <c r="I17" s="398">
        <f t="shared" si="1"/>
        <v>1254.8507954741378</v>
      </c>
      <c r="J17" s="398">
        <f t="shared" si="2"/>
        <v>690.1679375107758</v>
      </c>
      <c r="K17" s="398">
        <f t="shared" si="3"/>
        <v>564.68285796336204</v>
      </c>
      <c r="L17" s="389">
        <v>0</v>
      </c>
      <c r="M17" s="398">
        <f t="shared" si="4"/>
        <v>334.62687879310346</v>
      </c>
      <c r="N17" s="398">
        <f t="shared" si="5"/>
        <v>66.925375758620689</v>
      </c>
      <c r="O17" s="398">
        <f t="shared" si="6"/>
        <v>66.925375758620689</v>
      </c>
      <c r="P17" s="398">
        <f t="shared" si="7"/>
        <v>66.925375758620689</v>
      </c>
      <c r="Q17" s="398">
        <f t="shared" si="8"/>
        <v>66.925375758620689</v>
      </c>
      <c r="R17" s="398">
        <f t="shared" si="9"/>
        <v>66.925375758620689</v>
      </c>
      <c r="S17" s="389">
        <v>150</v>
      </c>
      <c r="T17" s="537">
        <f t="shared" si="10"/>
        <v>18.822761932112066</v>
      </c>
    </row>
    <row r="18" spans="1:20" ht="35.1" customHeight="1" x14ac:dyDescent="0.35">
      <c r="A18" s="387">
        <v>8</v>
      </c>
      <c r="B18" s="388" t="s">
        <v>910</v>
      </c>
      <c r="C18" s="416">
        <v>11894.491379310344</v>
      </c>
      <c r="D18" s="389">
        <v>0</v>
      </c>
      <c r="E18" s="389">
        <v>0</v>
      </c>
      <c r="F18" s="389">
        <v>0</v>
      </c>
      <c r="G18" s="397">
        <f t="shared" si="0"/>
        <v>11894.491379310344</v>
      </c>
      <c r="H18" s="390">
        <v>243</v>
      </c>
      <c r="I18" s="398">
        <f t="shared" si="1"/>
        <v>433.55421077586203</v>
      </c>
      <c r="J18" s="398">
        <f t="shared" si="2"/>
        <v>238.45481592672411</v>
      </c>
      <c r="K18" s="398">
        <f t="shared" si="3"/>
        <v>195.09939484913789</v>
      </c>
      <c r="L18" s="389">
        <v>0</v>
      </c>
      <c r="M18" s="398">
        <f t="shared" si="4"/>
        <v>115.61445620689655</v>
      </c>
      <c r="N18" s="398">
        <f t="shared" si="5"/>
        <v>23.12289124137931</v>
      </c>
      <c r="O18" s="398">
        <f t="shared" si="6"/>
        <v>23.12289124137931</v>
      </c>
      <c r="P18" s="398">
        <f t="shared" si="7"/>
        <v>23.12289124137931</v>
      </c>
      <c r="Q18" s="398">
        <f t="shared" si="8"/>
        <v>23.12289124137931</v>
      </c>
      <c r="R18" s="398">
        <f t="shared" si="9"/>
        <v>23.12289124137931</v>
      </c>
      <c r="S18" s="389">
        <v>150</v>
      </c>
      <c r="T18" s="537">
        <f t="shared" si="10"/>
        <v>6.5033131616379309</v>
      </c>
    </row>
    <row r="19" spans="1:20" ht="35.1" customHeight="1" x14ac:dyDescent="0.35">
      <c r="A19" s="387">
        <v>9</v>
      </c>
      <c r="B19" s="388" t="s">
        <v>911</v>
      </c>
      <c r="C19" s="416">
        <v>29757.905172413793</v>
      </c>
      <c r="D19" s="389">
        <v>0</v>
      </c>
      <c r="E19" s="389">
        <v>0</v>
      </c>
      <c r="F19" s="389">
        <v>0</v>
      </c>
      <c r="G19" s="397">
        <f t="shared" si="0"/>
        <v>29757.905172413793</v>
      </c>
      <c r="H19" s="390">
        <v>243</v>
      </c>
      <c r="I19" s="398">
        <f t="shared" si="1"/>
        <v>1084.6756435344828</v>
      </c>
      <c r="J19" s="398">
        <f t="shared" si="2"/>
        <v>596.57160394396556</v>
      </c>
      <c r="K19" s="398">
        <f t="shared" si="3"/>
        <v>488.10403959051729</v>
      </c>
      <c r="L19" s="389">
        <v>0</v>
      </c>
      <c r="M19" s="398">
        <f t="shared" si="4"/>
        <v>289.2468382758621</v>
      </c>
      <c r="N19" s="398">
        <f t="shared" si="5"/>
        <v>57.849367655172422</v>
      </c>
      <c r="O19" s="398">
        <f t="shared" si="6"/>
        <v>57.849367655172422</v>
      </c>
      <c r="P19" s="398">
        <f t="shared" si="7"/>
        <v>57.849367655172422</v>
      </c>
      <c r="Q19" s="398">
        <f t="shared" si="8"/>
        <v>57.849367655172422</v>
      </c>
      <c r="R19" s="398">
        <f t="shared" si="9"/>
        <v>57.849367655172422</v>
      </c>
      <c r="S19" s="389">
        <v>150</v>
      </c>
      <c r="T19" s="537">
        <f t="shared" si="10"/>
        <v>16.270134653017241</v>
      </c>
    </row>
    <row r="20" spans="1:20" ht="35.1" customHeight="1" x14ac:dyDescent="0.35">
      <c r="A20" s="387">
        <v>10</v>
      </c>
      <c r="B20" s="388" t="s">
        <v>912</v>
      </c>
      <c r="C20" s="416">
        <v>38869</v>
      </c>
      <c r="D20" s="389">
        <v>0</v>
      </c>
      <c r="E20" s="389">
        <v>0</v>
      </c>
      <c r="F20" s="389">
        <v>0</v>
      </c>
      <c r="G20" s="397">
        <f t="shared" si="0"/>
        <v>38869</v>
      </c>
      <c r="H20" s="390">
        <v>243</v>
      </c>
      <c r="I20" s="398">
        <f t="shared" si="1"/>
        <v>1416.77505</v>
      </c>
      <c r="J20" s="398">
        <f t="shared" si="2"/>
        <v>779.22627750000004</v>
      </c>
      <c r="K20" s="398">
        <f t="shared" si="3"/>
        <v>637.54877249999993</v>
      </c>
      <c r="L20" s="389">
        <v>0</v>
      </c>
      <c r="M20" s="398">
        <f t="shared" si="4"/>
        <v>377.80667999999997</v>
      </c>
      <c r="N20" s="398">
        <f t="shared" si="5"/>
        <v>75.561335999999997</v>
      </c>
      <c r="O20" s="398">
        <f t="shared" si="6"/>
        <v>75.561335999999997</v>
      </c>
      <c r="P20" s="398">
        <f t="shared" si="7"/>
        <v>75.561335999999997</v>
      </c>
      <c r="Q20" s="398">
        <f t="shared" si="8"/>
        <v>75.561335999999997</v>
      </c>
      <c r="R20" s="398">
        <f t="shared" si="9"/>
        <v>75.561335999999997</v>
      </c>
      <c r="S20" s="389">
        <v>150</v>
      </c>
      <c r="T20" s="537">
        <f t="shared" si="10"/>
        <v>21.251625749999999</v>
      </c>
    </row>
    <row r="21" spans="1:20" ht="35.1" customHeight="1" x14ac:dyDescent="0.35">
      <c r="A21" s="387">
        <v>11</v>
      </c>
      <c r="B21" s="388" t="s">
        <v>913</v>
      </c>
      <c r="C21" s="416">
        <v>32657.969827586207</v>
      </c>
      <c r="D21" s="389">
        <v>0</v>
      </c>
      <c r="E21" s="389">
        <v>0</v>
      </c>
      <c r="F21" s="389">
        <v>0</v>
      </c>
      <c r="G21" s="397">
        <f t="shared" si="0"/>
        <v>32657.969827586207</v>
      </c>
      <c r="H21" s="390">
        <v>243</v>
      </c>
      <c r="I21" s="398">
        <f t="shared" si="1"/>
        <v>1190.3830002155173</v>
      </c>
      <c r="J21" s="398">
        <f t="shared" si="2"/>
        <v>654.71065011853455</v>
      </c>
      <c r="K21" s="398">
        <f t="shared" si="3"/>
        <v>535.67235009698277</v>
      </c>
      <c r="L21" s="389">
        <v>0</v>
      </c>
      <c r="M21" s="398">
        <f t="shared" si="4"/>
        <v>317.43546672413788</v>
      </c>
      <c r="N21" s="398">
        <f t="shared" si="5"/>
        <v>63.487093344827578</v>
      </c>
      <c r="O21" s="398">
        <f t="shared" si="6"/>
        <v>63.487093344827578</v>
      </c>
      <c r="P21" s="398">
        <f t="shared" si="7"/>
        <v>63.487093344827578</v>
      </c>
      <c r="Q21" s="398">
        <f t="shared" si="8"/>
        <v>63.487093344827578</v>
      </c>
      <c r="R21" s="398">
        <f t="shared" si="9"/>
        <v>63.487093344827578</v>
      </c>
      <c r="S21" s="389">
        <v>150</v>
      </c>
      <c r="T21" s="537">
        <f t="shared" si="10"/>
        <v>17.855745003232759</v>
      </c>
    </row>
    <row r="22" spans="1:20" ht="35.1" customHeight="1" x14ac:dyDescent="0.35">
      <c r="A22" s="387">
        <v>12</v>
      </c>
      <c r="B22" s="388" t="s">
        <v>914</v>
      </c>
      <c r="C22" s="416">
        <v>21691.603448275862</v>
      </c>
      <c r="D22" s="389">
        <v>0</v>
      </c>
      <c r="E22" s="389">
        <v>0</v>
      </c>
      <c r="F22" s="389">
        <v>0</v>
      </c>
      <c r="G22" s="397">
        <f t="shared" si="0"/>
        <v>21691.603448275862</v>
      </c>
      <c r="H22" s="390">
        <v>243</v>
      </c>
      <c r="I22" s="398">
        <f t="shared" si="1"/>
        <v>790.65894568965518</v>
      </c>
      <c r="J22" s="398">
        <f t="shared" si="2"/>
        <v>434.86242012931035</v>
      </c>
      <c r="K22" s="398">
        <f t="shared" si="3"/>
        <v>355.79652556034483</v>
      </c>
      <c r="L22" s="389">
        <v>0</v>
      </c>
      <c r="M22" s="398">
        <f t="shared" si="4"/>
        <v>210.84238551724138</v>
      </c>
      <c r="N22" s="398">
        <f t="shared" si="5"/>
        <v>42.168477103448275</v>
      </c>
      <c r="O22" s="398">
        <f t="shared" si="6"/>
        <v>42.168477103448275</v>
      </c>
      <c r="P22" s="398">
        <f t="shared" si="7"/>
        <v>42.168477103448275</v>
      </c>
      <c r="Q22" s="398">
        <f t="shared" si="8"/>
        <v>42.168477103448275</v>
      </c>
      <c r="R22" s="398">
        <f t="shared" si="9"/>
        <v>42.168477103448275</v>
      </c>
      <c r="S22" s="389">
        <v>150</v>
      </c>
      <c r="T22" s="537">
        <f t="shared" si="10"/>
        <v>11.859884185344828</v>
      </c>
    </row>
    <row r="23" spans="1:20" ht="35.1" customHeight="1" x14ac:dyDescent="0.35">
      <c r="A23" s="387">
        <v>13</v>
      </c>
      <c r="B23" s="388" t="s">
        <v>915</v>
      </c>
      <c r="C23" s="416">
        <v>14565.474137931034</v>
      </c>
      <c r="D23" s="389">
        <v>0</v>
      </c>
      <c r="E23" s="389">
        <v>0</v>
      </c>
      <c r="F23" s="389">
        <v>0</v>
      </c>
      <c r="G23" s="397">
        <f t="shared" si="0"/>
        <v>14565.474137931034</v>
      </c>
      <c r="H23" s="390">
        <v>243</v>
      </c>
      <c r="I23" s="398">
        <f t="shared" si="1"/>
        <v>530.9115323275862</v>
      </c>
      <c r="J23" s="398">
        <f t="shared" si="2"/>
        <v>292.00134278017242</v>
      </c>
      <c r="K23" s="398">
        <f t="shared" si="3"/>
        <v>238.91018954741378</v>
      </c>
      <c r="L23" s="389">
        <v>0</v>
      </c>
      <c r="M23" s="398">
        <f t="shared" si="4"/>
        <v>141.57640862068965</v>
      </c>
      <c r="N23" s="398">
        <f t="shared" si="5"/>
        <v>28.315281724137929</v>
      </c>
      <c r="O23" s="398">
        <f t="shared" si="6"/>
        <v>28.315281724137929</v>
      </c>
      <c r="P23" s="398">
        <f t="shared" si="7"/>
        <v>28.315281724137929</v>
      </c>
      <c r="Q23" s="398">
        <f t="shared" si="8"/>
        <v>28.315281724137929</v>
      </c>
      <c r="R23" s="398">
        <f t="shared" si="9"/>
        <v>28.315281724137929</v>
      </c>
      <c r="S23" s="389">
        <v>150</v>
      </c>
      <c r="T23" s="537">
        <f t="shared" si="10"/>
        <v>7.9636729849137922</v>
      </c>
    </row>
    <row r="24" spans="1:20" ht="35.1" customHeight="1" x14ac:dyDescent="0.35">
      <c r="A24" s="387">
        <v>14</v>
      </c>
      <c r="B24" s="388" t="s">
        <v>916</v>
      </c>
      <c r="C24" s="416">
        <v>48338.517241379312</v>
      </c>
      <c r="D24" s="389">
        <v>0</v>
      </c>
      <c r="E24" s="389">
        <v>0</v>
      </c>
      <c r="F24" s="389">
        <v>0</v>
      </c>
      <c r="G24" s="397">
        <f t="shared" si="0"/>
        <v>48338.517241379312</v>
      </c>
      <c r="H24" s="390">
        <v>243</v>
      </c>
      <c r="I24" s="398">
        <f t="shared" si="1"/>
        <v>1761.9389534482762</v>
      </c>
      <c r="J24" s="398">
        <f t="shared" si="2"/>
        <v>969.06642439655184</v>
      </c>
      <c r="K24" s="398">
        <f t="shared" si="3"/>
        <v>792.87252905172431</v>
      </c>
      <c r="L24" s="389">
        <v>0</v>
      </c>
      <c r="M24" s="398">
        <f t="shared" si="4"/>
        <v>469.85038758620692</v>
      </c>
      <c r="N24" s="398">
        <f t="shared" si="5"/>
        <v>93.970077517241378</v>
      </c>
      <c r="O24" s="398">
        <f t="shared" si="6"/>
        <v>93.970077517241378</v>
      </c>
      <c r="P24" s="398">
        <f t="shared" si="7"/>
        <v>93.970077517241378</v>
      </c>
      <c r="Q24" s="398">
        <f t="shared" si="8"/>
        <v>93.970077517241378</v>
      </c>
      <c r="R24" s="398">
        <f t="shared" si="9"/>
        <v>93.970077517241378</v>
      </c>
      <c r="S24" s="389">
        <v>150</v>
      </c>
      <c r="T24" s="537">
        <f t="shared" si="10"/>
        <v>26.429084301724142</v>
      </c>
    </row>
    <row r="25" spans="1:20" ht="35.1" customHeight="1" x14ac:dyDescent="0.35">
      <c r="A25" s="387">
        <v>15</v>
      </c>
      <c r="B25" s="388" t="s">
        <v>917</v>
      </c>
      <c r="C25" s="416">
        <v>26791.073275862069</v>
      </c>
      <c r="D25" s="389">
        <v>0</v>
      </c>
      <c r="E25" s="389">
        <v>0</v>
      </c>
      <c r="F25" s="389">
        <v>0</v>
      </c>
      <c r="G25" s="397">
        <f t="shared" si="0"/>
        <v>26791.073275862069</v>
      </c>
      <c r="H25" s="390">
        <v>243</v>
      </c>
      <c r="I25" s="398">
        <f t="shared" si="1"/>
        <v>976.53462090517246</v>
      </c>
      <c r="J25" s="398">
        <f t="shared" si="2"/>
        <v>537.09404149784484</v>
      </c>
      <c r="K25" s="398">
        <f t="shared" si="3"/>
        <v>439.44057940732762</v>
      </c>
      <c r="L25" s="389">
        <v>0</v>
      </c>
      <c r="M25" s="398">
        <f t="shared" si="4"/>
        <v>260.4092322413793</v>
      </c>
      <c r="N25" s="398">
        <f t="shared" si="5"/>
        <v>52.081846448275861</v>
      </c>
      <c r="O25" s="398">
        <f t="shared" si="6"/>
        <v>52.081846448275861</v>
      </c>
      <c r="P25" s="398">
        <f t="shared" si="7"/>
        <v>52.081846448275861</v>
      </c>
      <c r="Q25" s="398">
        <f t="shared" si="8"/>
        <v>52.081846448275861</v>
      </c>
      <c r="R25" s="398">
        <f t="shared" si="9"/>
        <v>52.081846448275861</v>
      </c>
      <c r="S25" s="389">
        <v>150</v>
      </c>
      <c r="T25" s="537">
        <f t="shared" si="10"/>
        <v>14.648019313577587</v>
      </c>
    </row>
    <row r="26" spans="1:20" ht="35.1" customHeight="1" x14ac:dyDescent="0.35">
      <c r="A26" s="387">
        <v>16</v>
      </c>
      <c r="B26" s="388" t="s">
        <v>918</v>
      </c>
      <c r="C26" s="416">
        <v>13610.775862068966</v>
      </c>
      <c r="D26" s="389">
        <v>0</v>
      </c>
      <c r="E26" s="389">
        <v>0</v>
      </c>
      <c r="F26" s="389">
        <v>0</v>
      </c>
      <c r="G26" s="397">
        <f t="shared" si="0"/>
        <v>13610.775862068966</v>
      </c>
      <c r="H26" s="390">
        <v>243</v>
      </c>
      <c r="I26" s="398">
        <f t="shared" si="1"/>
        <v>496.11278017241375</v>
      </c>
      <c r="J26" s="398">
        <f t="shared" si="2"/>
        <v>272.86202909482756</v>
      </c>
      <c r="K26" s="398">
        <f t="shared" si="3"/>
        <v>223.25075107758619</v>
      </c>
      <c r="L26" s="389">
        <v>0</v>
      </c>
      <c r="M26" s="398">
        <f t="shared" si="4"/>
        <v>132.29674137931033</v>
      </c>
      <c r="N26" s="398">
        <f t="shared" si="5"/>
        <v>26.459348275862066</v>
      </c>
      <c r="O26" s="398">
        <f t="shared" si="6"/>
        <v>26.459348275862066</v>
      </c>
      <c r="P26" s="398">
        <f t="shared" si="7"/>
        <v>26.459348275862066</v>
      </c>
      <c r="Q26" s="398">
        <f t="shared" si="8"/>
        <v>26.459348275862066</v>
      </c>
      <c r="R26" s="398">
        <f t="shared" si="9"/>
        <v>26.459348275862066</v>
      </c>
      <c r="S26" s="389">
        <v>150</v>
      </c>
      <c r="T26" s="537">
        <f t="shared" si="10"/>
        <v>7.4416917025862066</v>
      </c>
    </row>
    <row r="27" spans="1:20" ht="35.1" customHeight="1" x14ac:dyDescent="0.35">
      <c r="A27" s="387">
        <v>17</v>
      </c>
      <c r="B27" s="388" t="s">
        <v>919</v>
      </c>
      <c r="C27" s="416">
        <v>21375.366379310344</v>
      </c>
      <c r="D27" s="389">
        <v>0</v>
      </c>
      <c r="E27" s="389">
        <v>0</v>
      </c>
      <c r="F27" s="389">
        <v>0</v>
      </c>
      <c r="G27" s="397">
        <f t="shared" si="0"/>
        <v>21375.366379310344</v>
      </c>
      <c r="H27" s="390">
        <v>243</v>
      </c>
      <c r="I27" s="398">
        <f t="shared" si="1"/>
        <v>779.13210452586202</v>
      </c>
      <c r="J27" s="398">
        <f t="shared" si="2"/>
        <v>428.52265748922406</v>
      </c>
      <c r="K27" s="398">
        <f t="shared" si="3"/>
        <v>350.60944703663796</v>
      </c>
      <c r="L27" s="389">
        <v>0</v>
      </c>
      <c r="M27" s="398">
        <f t="shared" si="4"/>
        <v>207.76856120689655</v>
      </c>
      <c r="N27" s="398">
        <f t="shared" si="5"/>
        <v>41.553712241379309</v>
      </c>
      <c r="O27" s="398">
        <f t="shared" si="6"/>
        <v>41.553712241379309</v>
      </c>
      <c r="P27" s="398">
        <f t="shared" si="7"/>
        <v>41.553712241379309</v>
      </c>
      <c r="Q27" s="398">
        <f t="shared" si="8"/>
        <v>41.553712241379309</v>
      </c>
      <c r="R27" s="398">
        <f t="shared" si="9"/>
        <v>41.553712241379309</v>
      </c>
      <c r="S27" s="389">
        <v>150</v>
      </c>
      <c r="T27" s="537">
        <f t="shared" si="10"/>
        <v>11.68698156788793</v>
      </c>
    </row>
    <row r="28" spans="1:20" ht="35.1" customHeight="1" x14ac:dyDescent="0.35">
      <c r="A28" s="387">
        <v>18</v>
      </c>
      <c r="B28" s="388" t="s">
        <v>920</v>
      </c>
      <c r="C28" s="416">
        <v>13316.612068965518</v>
      </c>
      <c r="D28" s="389">
        <v>0</v>
      </c>
      <c r="E28" s="389">
        <v>0</v>
      </c>
      <c r="F28" s="389">
        <v>0</v>
      </c>
      <c r="G28" s="397">
        <f t="shared" si="0"/>
        <v>13316.612068965518</v>
      </c>
      <c r="H28" s="390">
        <v>243</v>
      </c>
      <c r="I28" s="398">
        <f t="shared" si="1"/>
        <v>485.3905099137931</v>
      </c>
      <c r="J28" s="398">
        <f t="shared" si="2"/>
        <v>266.96478045258618</v>
      </c>
      <c r="K28" s="398">
        <f t="shared" si="3"/>
        <v>218.42572946120691</v>
      </c>
      <c r="L28" s="389">
        <v>0</v>
      </c>
      <c r="M28" s="398">
        <f t="shared" si="4"/>
        <v>129.43746931034482</v>
      </c>
      <c r="N28" s="398">
        <f t="shared" si="5"/>
        <v>25.887493862068965</v>
      </c>
      <c r="O28" s="398">
        <f t="shared" si="6"/>
        <v>25.887493862068965</v>
      </c>
      <c r="P28" s="398">
        <f t="shared" si="7"/>
        <v>25.887493862068965</v>
      </c>
      <c r="Q28" s="398">
        <f t="shared" si="8"/>
        <v>25.887493862068965</v>
      </c>
      <c r="R28" s="398">
        <f t="shared" si="9"/>
        <v>25.887493862068965</v>
      </c>
      <c r="S28" s="389">
        <v>150</v>
      </c>
      <c r="T28" s="537">
        <f t="shared" si="10"/>
        <v>7.2808576487068963</v>
      </c>
    </row>
    <row r="29" spans="1:20" ht="35.1" customHeight="1" x14ac:dyDescent="0.35">
      <c r="A29" s="387">
        <v>19</v>
      </c>
      <c r="B29" s="388" t="s">
        <v>921</v>
      </c>
      <c r="C29" s="416">
        <v>13706.465517241379</v>
      </c>
      <c r="D29" s="389">
        <v>0</v>
      </c>
      <c r="E29" s="389">
        <v>0</v>
      </c>
      <c r="F29" s="389">
        <v>0</v>
      </c>
      <c r="G29" s="397">
        <f t="shared" si="0"/>
        <v>13706.465517241379</v>
      </c>
      <c r="H29" s="390">
        <v>243</v>
      </c>
      <c r="I29" s="398">
        <f t="shared" si="1"/>
        <v>499.6006681034483</v>
      </c>
      <c r="J29" s="398">
        <f t="shared" si="2"/>
        <v>274.78036745689656</v>
      </c>
      <c r="K29" s="398">
        <f t="shared" si="3"/>
        <v>224.82030064655174</v>
      </c>
      <c r="L29" s="389">
        <v>0</v>
      </c>
      <c r="M29" s="398">
        <f t="shared" si="4"/>
        <v>133.22684482758621</v>
      </c>
      <c r="N29" s="398">
        <f t="shared" si="5"/>
        <v>26.645368965517243</v>
      </c>
      <c r="O29" s="398">
        <f t="shared" si="6"/>
        <v>26.645368965517243</v>
      </c>
      <c r="P29" s="398">
        <f t="shared" si="7"/>
        <v>26.645368965517243</v>
      </c>
      <c r="Q29" s="398">
        <f t="shared" si="8"/>
        <v>26.645368965517243</v>
      </c>
      <c r="R29" s="398">
        <f t="shared" si="9"/>
        <v>26.645368965517243</v>
      </c>
      <c r="S29" s="389">
        <v>150</v>
      </c>
      <c r="T29" s="537">
        <f t="shared" si="10"/>
        <v>7.4940100215517242</v>
      </c>
    </row>
    <row r="30" spans="1:20" ht="35.1" customHeight="1" x14ac:dyDescent="0.35">
      <c r="A30" s="387">
        <v>20</v>
      </c>
      <c r="B30" s="388" t="s">
        <v>922</v>
      </c>
      <c r="C30" s="416">
        <v>36142</v>
      </c>
      <c r="D30" s="389">
        <v>34</v>
      </c>
      <c r="E30" s="389">
        <v>0</v>
      </c>
      <c r="F30" s="389">
        <v>0</v>
      </c>
      <c r="G30" s="397">
        <f t="shared" si="0"/>
        <v>36176</v>
      </c>
      <c r="H30" s="390">
        <v>243</v>
      </c>
      <c r="I30" s="398">
        <f t="shared" si="1"/>
        <v>1318.6152</v>
      </c>
      <c r="J30" s="398">
        <f t="shared" si="2"/>
        <v>725.23835999999994</v>
      </c>
      <c r="K30" s="398">
        <f t="shared" si="3"/>
        <v>593.37684000000002</v>
      </c>
      <c r="L30" s="389">
        <v>0</v>
      </c>
      <c r="M30" s="398">
        <f t="shared" si="4"/>
        <v>351.63072</v>
      </c>
      <c r="N30" s="398">
        <f t="shared" si="5"/>
        <v>70.326143999999999</v>
      </c>
      <c r="O30" s="398">
        <f t="shared" si="6"/>
        <v>70.326143999999999</v>
      </c>
      <c r="P30" s="398">
        <f t="shared" si="7"/>
        <v>70.326143999999999</v>
      </c>
      <c r="Q30" s="398">
        <f t="shared" si="8"/>
        <v>70.326143999999999</v>
      </c>
      <c r="R30" s="398">
        <f t="shared" si="9"/>
        <v>70.326143999999999</v>
      </c>
      <c r="S30" s="389">
        <v>150</v>
      </c>
      <c r="T30" s="537">
        <f t="shared" si="10"/>
        <v>19.779228</v>
      </c>
    </row>
    <row r="31" spans="1:20" ht="35.1" customHeight="1" x14ac:dyDescent="0.35">
      <c r="A31" s="387">
        <v>21</v>
      </c>
      <c r="B31" s="388" t="s">
        <v>923</v>
      </c>
      <c r="C31" s="416">
        <v>25977.693965517243</v>
      </c>
      <c r="D31" s="389">
        <v>0</v>
      </c>
      <c r="E31" s="389">
        <v>0</v>
      </c>
      <c r="F31" s="389">
        <v>0</v>
      </c>
      <c r="G31" s="397">
        <f t="shared" si="0"/>
        <v>25977.693965517243</v>
      </c>
      <c r="H31" s="390">
        <v>243</v>
      </c>
      <c r="I31" s="398">
        <f t="shared" si="1"/>
        <v>946.88694504310342</v>
      </c>
      <c r="J31" s="398">
        <f t="shared" si="2"/>
        <v>520.78781977370681</v>
      </c>
      <c r="K31" s="398">
        <f t="shared" si="3"/>
        <v>426.09912526939655</v>
      </c>
      <c r="L31" s="389">
        <v>0</v>
      </c>
      <c r="M31" s="398">
        <f t="shared" si="4"/>
        <v>252.50318534482759</v>
      </c>
      <c r="N31" s="398">
        <f t="shared" si="5"/>
        <v>50.500637068965517</v>
      </c>
      <c r="O31" s="398">
        <f t="shared" si="6"/>
        <v>50.500637068965517</v>
      </c>
      <c r="P31" s="398">
        <f t="shared" si="7"/>
        <v>50.500637068965517</v>
      </c>
      <c r="Q31" s="398">
        <f t="shared" si="8"/>
        <v>50.500637068965517</v>
      </c>
      <c r="R31" s="398">
        <f t="shared" si="9"/>
        <v>50.500637068965517</v>
      </c>
      <c r="S31" s="389">
        <v>150</v>
      </c>
      <c r="T31" s="537">
        <f t="shared" si="10"/>
        <v>14.203304175646553</v>
      </c>
    </row>
    <row r="32" spans="1:20" ht="35.1" customHeight="1" x14ac:dyDescent="0.35">
      <c r="A32" s="387">
        <v>22</v>
      </c>
      <c r="B32" s="388" t="s">
        <v>924</v>
      </c>
      <c r="C32" s="416">
        <v>23949.392241379312</v>
      </c>
      <c r="D32" s="389">
        <v>0</v>
      </c>
      <c r="E32" s="389">
        <v>0</v>
      </c>
      <c r="F32" s="389">
        <v>0</v>
      </c>
      <c r="G32" s="397">
        <f t="shared" si="0"/>
        <v>23949.392241379312</v>
      </c>
      <c r="H32" s="390">
        <v>243</v>
      </c>
      <c r="I32" s="398">
        <f t="shared" si="1"/>
        <v>872.95534719827594</v>
      </c>
      <c r="J32" s="398">
        <f t="shared" si="2"/>
        <v>480.12544095905179</v>
      </c>
      <c r="K32" s="398">
        <f t="shared" si="3"/>
        <v>392.82990623922416</v>
      </c>
      <c r="L32" s="389">
        <v>0</v>
      </c>
      <c r="M32" s="398">
        <f t="shared" si="4"/>
        <v>232.78809258620691</v>
      </c>
      <c r="N32" s="398">
        <f t="shared" si="5"/>
        <v>46.55761851724138</v>
      </c>
      <c r="O32" s="398">
        <f t="shared" si="6"/>
        <v>46.55761851724138</v>
      </c>
      <c r="P32" s="398">
        <f t="shared" si="7"/>
        <v>46.55761851724138</v>
      </c>
      <c r="Q32" s="398">
        <f t="shared" si="8"/>
        <v>46.55761851724138</v>
      </c>
      <c r="R32" s="398">
        <f t="shared" si="9"/>
        <v>46.55761851724138</v>
      </c>
      <c r="S32" s="389">
        <v>150</v>
      </c>
      <c r="T32" s="537">
        <f t="shared" si="10"/>
        <v>13.09433020797414</v>
      </c>
    </row>
    <row r="33" spans="1:20" ht="35.1" customHeight="1" x14ac:dyDescent="0.35">
      <c r="A33" s="391" t="s">
        <v>18</v>
      </c>
      <c r="B33" s="389"/>
      <c r="C33" s="389">
        <f>SUM(C11:C32)</f>
        <v>536527.06465517241</v>
      </c>
      <c r="D33" s="389">
        <v>0</v>
      </c>
      <c r="E33" s="389">
        <f t="shared" ref="E33:F33" si="11">SUM(E11:E32)</f>
        <v>0</v>
      </c>
      <c r="F33" s="389">
        <f t="shared" si="11"/>
        <v>0</v>
      </c>
      <c r="G33" s="397">
        <f>SUM(G11:G32)</f>
        <v>536561.06465517241</v>
      </c>
      <c r="H33" s="397">
        <f t="shared" ref="H33:S33" si="12">SUM(H11:H32)</f>
        <v>5346</v>
      </c>
      <c r="I33" s="397">
        <f t="shared" si="12"/>
        <v>19557.650806681038</v>
      </c>
      <c r="J33" s="397">
        <f t="shared" si="12"/>
        <v>10756.707943674568</v>
      </c>
      <c r="K33" s="397">
        <f t="shared" si="12"/>
        <v>8800.9428630064631</v>
      </c>
      <c r="L33" s="397">
        <f t="shared" si="12"/>
        <v>0</v>
      </c>
      <c r="M33" s="398">
        <f t="shared" si="4"/>
        <v>114738.21806586206</v>
      </c>
      <c r="N33" s="398">
        <f t="shared" si="5"/>
        <v>22947.643613172411</v>
      </c>
      <c r="O33" s="398">
        <f t="shared" si="6"/>
        <v>22947.643613172411</v>
      </c>
      <c r="P33" s="398">
        <f t="shared" si="7"/>
        <v>22947.643613172411</v>
      </c>
      <c r="Q33" s="398">
        <f t="shared" si="8"/>
        <v>22947.643613172411</v>
      </c>
      <c r="R33" s="398">
        <f t="shared" si="9"/>
        <v>22947.643613172411</v>
      </c>
      <c r="S33" s="397">
        <f t="shared" si="12"/>
        <v>3300</v>
      </c>
      <c r="T33" s="537">
        <f>SUM(T11:T32)</f>
        <v>293.36476210021556</v>
      </c>
    </row>
    <row r="34" spans="1:20" ht="23.25" x14ac:dyDescent="0.35">
      <c r="A34" s="392"/>
      <c r="B34" s="392"/>
      <c r="C34" s="392"/>
      <c r="D34" s="392"/>
      <c r="E34" s="392"/>
      <c r="F34" s="392"/>
      <c r="G34" s="392"/>
      <c r="H34" s="392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</row>
    <row r="35" spans="1:20" ht="23.25" x14ac:dyDescent="0.35">
      <c r="A35" s="393" t="s">
        <v>8</v>
      </c>
      <c r="B35" s="394"/>
      <c r="C35" s="394"/>
      <c r="D35" s="392"/>
      <c r="E35" s="392"/>
      <c r="F35" s="392"/>
      <c r="G35" s="392"/>
      <c r="H35" s="392"/>
      <c r="I35" s="381"/>
      <c r="J35" s="381"/>
      <c r="K35" s="381"/>
      <c r="L35" s="381"/>
      <c r="M35" s="381"/>
      <c r="N35" s="381"/>
      <c r="O35" s="381"/>
      <c r="P35" s="381"/>
      <c r="Q35" s="381"/>
      <c r="R35" s="381"/>
      <c r="S35" s="381"/>
      <c r="T35" s="381"/>
    </row>
    <row r="36" spans="1:20" ht="23.25" x14ac:dyDescent="0.35">
      <c r="A36" s="395" t="s">
        <v>9</v>
      </c>
      <c r="B36" s="395"/>
      <c r="C36" s="395"/>
      <c r="D36" s="381"/>
      <c r="E36" s="381"/>
      <c r="F36" s="381"/>
      <c r="G36" s="381"/>
      <c r="H36" s="381"/>
      <c r="I36" s="381"/>
      <c r="J36" s="381"/>
      <c r="K36" s="381">
        <f>K33/I33</f>
        <v>0.44999999999999979</v>
      </c>
      <c r="L36" s="381"/>
      <c r="M36" s="381"/>
      <c r="N36" s="381"/>
      <c r="O36" s="381"/>
      <c r="P36" s="381"/>
      <c r="Q36" s="381"/>
      <c r="R36" s="381"/>
      <c r="S36" s="381"/>
      <c r="T36" s="381"/>
    </row>
    <row r="37" spans="1:20" ht="23.25" x14ac:dyDescent="0.35">
      <c r="A37" s="395" t="s">
        <v>10</v>
      </c>
      <c r="B37" s="395"/>
      <c r="C37" s="395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</row>
    <row r="38" spans="1:20" ht="23.25" x14ac:dyDescent="0.35">
      <c r="A38" s="395"/>
      <c r="B38" s="395"/>
      <c r="C38" s="395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1"/>
      <c r="T38" s="381"/>
    </row>
    <row r="39" spans="1:20" ht="23.25" x14ac:dyDescent="0.35">
      <c r="A39" s="395"/>
      <c r="B39" s="395"/>
      <c r="C39" s="395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1233" t="s">
        <v>1034</v>
      </c>
      <c r="P39" s="1233"/>
      <c r="Q39" s="1233"/>
      <c r="R39" s="1233"/>
      <c r="S39" s="1233"/>
      <c r="T39" s="381"/>
    </row>
    <row r="40" spans="1:20" ht="23.25" x14ac:dyDescent="0.35">
      <c r="A40" s="395" t="s">
        <v>12</v>
      </c>
      <c r="B40" s="381"/>
      <c r="C40" s="381"/>
      <c r="D40" s="381"/>
      <c r="E40" s="381"/>
      <c r="F40" s="381"/>
      <c r="G40" s="381"/>
      <c r="H40" s="395"/>
      <c r="I40" s="381"/>
      <c r="J40" s="395"/>
      <c r="K40" s="395"/>
      <c r="L40" s="395"/>
      <c r="M40" s="395"/>
      <c r="N40" s="395"/>
      <c r="O40" s="1233"/>
      <c r="P40" s="1233"/>
      <c r="Q40" s="1233"/>
      <c r="R40" s="1233"/>
      <c r="S40" s="1233"/>
      <c r="T40" s="395"/>
    </row>
    <row r="41" spans="1:20" ht="23.25" customHeight="1" x14ac:dyDescent="0.35">
      <c r="A41" s="381"/>
      <c r="B41" s="381"/>
      <c r="C41" s="381"/>
      <c r="D41" s="381"/>
      <c r="E41" s="381"/>
      <c r="F41" s="381"/>
      <c r="G41" s="381"/>
      <c r="H41" s="381"/>
      <c r="I41" s="395"/>
      <c r="J41" s="720"/>
      <c r="K41" s="720"/>
      <c r="L41" s="720"/>
      <c r="M41" s="720"/>
      <c r="N41" s="720"/>
      <c r="O41" s="1233"/>
      <c r="P41" s="1233"/>
      <c r="Q41" s="1233"/>
      <c r="R41" s="1233"/>
      <c r="S41" s="1233"/>
      <c r="T41" s="720"/>
    </row>
    <row r="42" spans="1:20" ht="30" customHeight="1" x14ac:dyDescent="0.35">
      <c r="A42" s="381"/>
      <c r="B42" s="381"/>
      <c r="C42" s="381"/>
      <c r="D42" s="381"/>
      <c r="E42" s="381"/>
      <c r="F42" s="381"/>
      <c r="G42" s="381"/>
      <c r="H42" s="381"/>
      <c r="I42" s="720"/>
      <c r="J42" s="720"/>
      <c r="K42" s="720"/>
      <c r="L42" s="720"/>
      <c r="M42" s="720"/>
      <c r="N42" s="720"/>
      <c r="O42" s="720"/>
      <c r="P42" s="720"/>
      <c r="Q42" s="720"/>
      <c r="R42" s="720"/>
      <c r="S42" s="720"/>
      <c r="T42" s="720"/>
    </row>
    <row r="43" spans="1:20" ht="23.25" x14ac:dyDescent="0.35">
      <c r="A43" s="395"/>
      <c r="B43" s="395"/>
      <c r="C43" s="381"/>
      <c r="D43" s="381"/>
      <c r="E43" s="381"/>
      <c r="F43" s="381"/>
      <c r="G43" s="381"/>
      <c r="H43" s="381"/>
      <c r="I43" s="381"/>
      <c r="J43" s="395"/>
      <c r="K43" s="395"/>
      <c r="L43" s="395"/>
      <c r="M43" s="395"/>
      <c r="N43" s="395"/>
      <c r="O43" s="395"/>
      <c r="P43" s="395"/>
      <c r="Q43" s="395"/>
      <c r="R43" s="395"/>
      <c r="S43" s="395"/>
      <c r="T43" s="395"/>
    </row>
    <row r="45" spans="1:20" x14ac:dyDescent="0.2">
      <c r="A45" s="1220"/>
      <c r="B45" s="1220"/>
      <c r="C45" s="1220"/>
      <c r="D45" s="1220"/>
      <c r="E45" s="1220"/>
      <c r="F45" s="1220"/>
      <c r="G45" s="1220"/>
      <c r="H45" s="1220"/>
      <c r="I45" s="1220"/>
      <c r="J45" s="1220"/>
      <c r="K45" s="1220"/>
      <c r="L45" s="1220"/>
      <c r="M45" s="1220"/>
      <c r="N45" s="1220"/>
      <c r="O45" s="1220"/>
      <c r="P45" s="1220"/>
      <c r="Q45" s="1220"/>
      <c r="R45" s="1220"/>
      <c r="S45" s="1220"/>
      <c r="T45" s="1220"/>
    </row>
  </sheetData>
  <mergeCells count="17">
    <mergeCell ref="A6:T6"/>
    <mergeCell ref="A7:B7"/>
    <mergeCell ref="L7:T7"/>
    <mergeCell ref="A45:T45"/>
    <mergeCell ref="O39:S41"/>
    <mergeCell ref="S1:T1"/>
    <mergeCell ref="A8:A9"/>
    <mergeCell ref="B8:B9"/>
    <mergeCell ref="C8:G8"/>
    <mergeCell ref="H8:H9"/>
    <mergeCell ref="I8:L8"/>
    <mergeCell ref="M8:R8"/>
    <mergeCell ref="S8:T8"/>
    <mergeCell ref="G1:I1"/>
    <mergeCell ref="A2:T2"/>
    <mergeCell ref="A3:T3"/>
    <mergeCell ref="A4:T5"/>
  </mergeCells>
  <printOptions horizontalCentered="1"/>
  <pageMargins left="0.70866141732283472" right="0.70866141732283472" top="0.23622047244094491" bottom="0" header="0.31496062992125984" footer="0.31496062992125984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topLeftCell="D6" zoomScaleNormal="100" zoomScaleSheetLayoutView="80" workbookViewId="0">
      <selection activeCell="L26" sqref="L26"/>
    </sheetView>
  </sheetViews>
  <sheetFormatPr defaultRowHeight="12.75" x14ac:dyDescent="0.2"/>
  <cols>
    <col min="1" max="1" width="7.28515625" style="197" customWidth="1"/>
    <col min="2" max="2" width="26" style="197" customWidth="1"/>
    <col min="3" max="3" width="11.7109375" style="197" customWidth="1"/>
    <col min="4" max="4" width="10.7109375" style="197" customWidth="1"/>
    <col min="5" max="5" width="8.28515625" style="197" customWidth="1"/>
    <col min="6" max="6" width="16" style="197" customWidth="1"/>
    <col min="7" max="10" width="10.7109375" style="197" customWidth="1"/>
    <col min="11" max="11" width="12.5703125" style="197" customWidth="1"/>
    <col min="12" max="13" width="9.140625" style="197"/>
    <col min="14" max="14" width="11.42578125" style="197" bestFit="1" customWidth="1"/>
    <col min="15" max="18" width="9.140625" style="197"/>
    <col min="19" max="19" width="14.7109375" style="197" customWidth="1"/>
    <col min="20" max="20" width="11.7109375" style="197" customWidth="1"/>
    <col min="21" max="21" width="8" style="197" customWidth="1"/>
    <col min="22" max="22" width="10.28515625" style="197" customWidth="1"/>
    <col min="23" max="16384" width="9.140625" style="197"/>
  </cols>
  <sheetData>
    <row r="1" spans="1:24" ht="15" x14ac:dyDescent="0.2">
      <c r="V1" s="198" t="s">
        <v>543</v>
      </c>
    </row>
    <row r="2" spans="1:24" ht="15.75" x14ac:dyDescent="0.25">
      <c r="G2" s="131" t="s">
        <v>0</v>
      </c>
      <c r="H2" s="131"/>
      <c r="I2" s="131"/>
      <c r="O2" s="87"/>
      <c r="P2" s="87"/>
      <c r="Q2" s="87"/>
      <c r="R2" s="87"/>
    </row>
    <row r="3" spans="1:24" ht="20.25" x14ac:dyDescent="0.3">
      <c r="C3" s="1003" t="s">
        <v>747</v>
      </c>
      <c r="D3" s="1003"/>
      <c r="E3" s="1003"/>
      <c r="F3" s="1003"/>
      <c r="G3" s="1003"/>
      <c r="H3" s="1003"/>
      <c r="I3" s="1003"/>
      <c r="J3" s="1003"/>
      <c r="K3" s="1003"/>
      <c r="L3" s="1003"/>
      <c r="M3" s="1003"/>
      <c r="N3" s="1003"/>
      <c r="O3" s="135"/>
      <c r="P3" s="135"/>
      <c r="Q3" s="135"/>
      <c r="R3" s="135"/>
      <c r="S3" s="135"/>
      <c r="T3" s="135"/>
      <c r="U3" s="135"/>
      <c r="V3" s="135"/>
      <c r="W3" s="135"/>
      <c r="X3" s="135"/>
    </row>
    <row r="4" spans="1:24" ht="18" x14ac:dyDescent="0.25"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</row>
    <row r="5" spans="1:24" ht="15.75" x14ac:dyDescent="0.25">
      <c r="B5" s="1004" t="s">
        <v>798</v>
      </c>
      <c r="C5" s="1004"/>
      <c r="D5" s="1004"/>
      <c r="E5" s="1004"/>
      <c r="F5" s="1004"/>
      <c r="G5" s="1004"/>
      <c r="H5" s="1004"/>
      <c r="I5" s="1004"/>
      <c r="J5" s="1004"/>
      <c r="K5" s="1004"/>
      <c r="L5" s="1004"/>
      <c r="M5" s="1004"/>
      <c r="N5" s="1004"/>
      <c r="O5" s="1004"/>
      <c r="P5" s="1004"/>
      <c r="Q5" s="1004"/>
      <c r="R5" s="1004"/>
      <c r="S5" s="1004"/>
      <c r="T5" s="88"/>
      <c r="U5" s="1005" t="s">
        <v>247</v>
      </c>
      <c r="V5" s="1006"/>
    </row>
    <row r="6" spans="1:24" ht="15" x14ac:dyDescent="0.2">
      <c r="K6" s="87"/>
      <c r="L6" s="87"/>
      <c r="M6" s="87"/>
      <c r="N6" s="87"/>
      <c r="O6" s="87"/>
      <c r="P6" s="87"/>
      <c r="Q6" s="87"/>
      <c r="R6" s="87"/>
    </row>
    <row r="7" spans="1:24" x14ac:dyDescent="0.2">
      <c r="A7" s="1007" t="s">
        <v>159</v>
      </c>
      <c r="B7" s="1007"/>
      <c r="O7" s="1008" t="s">
        <v>1029</v>
      </c>
      <c r="P7" s="1008"/>
      <c r="Q7" s="1008"/>
      <c r="R7" s="1008"/>
      <c r="S7" s="1008"/>
      <c r="T7" s="1008"/>
      <c r="U7" s="1008"/>
      <c r="V7" s="1008"/>
    </row>
    <row r="8" spans="1:24" ht="35.25" customHeight="1" x14ac:dyDescent="0.2">
      <c r="A8" s="993" t="s">
        <v>2</v>
      </c>
      <c r="B8" s="993" t="s">
        <v>143</v>
      </c>
      <c r="C8" s="992" t="s">
        <v>144</v>
      </c>
      <c r="D8" s="992"/>
      <c r="E8" s="992"/>
      <c r="F8" s="992" t="s">
        <v>145</v>
      </c>
      <c r="G8" s="993" t="s">
        <v>175</v>
      </c>
      <c r="H8" s="993"/>
      <c r="I8" s="993"/>
      <c r="J8" s="993"/>
      <c r="K8" s="993"/>
      <c r="L8" s="993"/>
      <c r="M8" s="993"/>
      <c r="N8" s="993"/>
      <c r="O8" s="993" t="s">
        <v>176</v>
      </c>
      <c r="P8" s="993"/>
      <c r="Q8" s="993"/>
      <c r="R8" s="993"/>
      <c r="S8" s="993"/>
      <c r="T8" s="993"/>
      <c r="U8" s="993"/>
      <c r="V8" s="993"/>
    </row>
    <row r="9" spans="1:24" ht="15" x14ac:dyDescent="0.2">
      <c r="A9" s="993"/>
      <c r="B9" s="993"/>
      <c r="C9" s="992" t="s">
        <v>248</v>
      </c>
      <c r="D9" s="992" t="s">
        <v>42</v>
      </c>
      <c r="E9" s="992" t="s">
        <v>43</v>
      </c>
      <c r="F9" s="992"/>
      <c r="G9" s="993" t="s">
        <v>177</v>
      </c>
      <c r="H9" s="993"/>
      <c r="I9" s="993"/>
      <c r="J9" s="993"/>
      <c r="K9" s="993" t="s">
        <v>162</v>
      </c>
      <c r="L9" s="993"/>
      <c r="M9" s="993"/>
      <c r="N9" s="993"/>
      <c r="O9" s="993" t="s">
        <v>146</v>
      </c>
      <c r="P9" s="993"/>
      <c r="Q9" s="993"/>
      <c r="R9" s="993"/>
      <c r="S9" s="993" t="s">
        <v>161</v>
      </c>
      <c r="T9" s="993"/>
      <c r="U9" s="993"/>
      <c r="V9" s="993"/>
    </row>
    <row r="10" spans="1:24" x14ac:dyDescent="0.2">
      <c r="A10" s="993"/>
      <c r="B10" s="993"/>
      <c r="C10" s="992"/>
      <c r="D10" s="992"/>
      <c r="E10" s="992"/>
      <c r="F10" s="992"/>
      <c r="G10" s="1012" t="s">
        <v>147</v>
      </c>
      <c r="H10" s="1013"/>
      <c r="I10" s="1014"/>
      <c r="J10" s="994" t="s">
        <v>148</v>
      </c>
      <c r="K10" s="997" t="s">
        <v>147</v>
      </c>
      <c r="L10" s="998"/>
      <c r="M10" s="999"/>
      <c r="N10" s="994" t="s">
        <v>148</v>
      </c>
      <c r="O10" s="997" t="s">
        <v>147</v>
      </c>
      <c r="P10" s="998"/>
      <c r="Q10" s="999"/>
      <c r="R10" s="994" t="s">
        <v>148</v>
      </c>
      <c r="S10" s="997" t="s">
        <v>147</v>
      </c>
      <c r="T10" s="998"/>
      <c r="U10" s="999"/>
      <c r="V10" s="994" t="s">
        <v>148</v>
      </c>
    </row>
    <row r="11" spans="1:24" ht="15" customHeight="1" x14ac:dyDescent="0.2">
      <c r="A11" s="993"/>
      <c r="B11" s="993"/>
      <c r="C11" s="992"/>
      <c r="D11" s="992"/>
      <c r="E11" s="992"/>
      <c r="F11" s="992"/>
      <c r="G11" s="1015"/>
      <c r="H11" s="1016"/>
      <c r="I11" s="1017"/>
      <c r="J11" s="995"/>
      <c r="K11" s="1000"/>
      <c r="L11" s="1001"/>
      <c r="M11" s="1002"/>
      <c r="N11" s="995"/>
      <c r="O11" s="1000"/>
      <c r="P11" s="1001"/>
      <c r="Q11" s="1002"/>
      <c r="R11" s="995"/>
      <c r="S11" s="1000"/>
      <c r="T11" s="1001"/>
      <c r="U11" s="1002"/>
      <c r="V11" s="995"/>
    </row>
    <row r="12" spans="1:24" ht="15" x14ac:dyDescent="0.2">
      <c r="A12" s="993"/>
      <c r="B12" s="993"/>
      <c r="C12" s="992"/>
      <c r="D12" s="992"/>
      <c r="E12" s="992"/>
      <c r="F12" s="992"/>
      <c r="G12" s="201" t="s">
        <v>248</v>
      </c>
      <c r="H12" s="201" t="s">
        <v>42</v>
      </c>
      <c r="I12" s="202" t="s">
        <v>43</v>
      </c>
      <c r="J12" s="996"/>
      <c r="K12" s="200" t="s">
        <v>248</v>
      </c>
      <c r="L12" s="200" t="s">
        <v>42</v>
      </c>
      <c r="M12" s="200" t="s">
        <v>43</v>
      </c>
      <c r="N12" s="996"/>
      <c r="O12" s="200" t="s">
        <v>248</v>
      </c>
      <c r="P12" s="200" t="s">
        <v>42</v>
      </c>
      <c r="Q12" s="200" t="s">
        <v>43</v>
      </c>
      <c r="R12" s="996"/>
      <c r="S12" s="200" t="s">
        <v>248</v>
      </c>
      <c r="T12" s="200" t="s">
        <v>42</v>
      </c>
      <c r="U12" s="200" t="s">
        <v>43</v>
      </c>
      <c r="V12" s="996"/>
    </row>
    <row r="13" spans="1:24" ht="15" x14ac:dyDescent="0.2">
      <c r="A13" s="200">
        <v>1</v>
      </c>
      <c r="B13" s="200">
        <v>2</v>
      </c>
      <c r="C13" s="200">
        <v>3</v>
      </c>
      <c r="D13" s="200">
        <v>4</v>
      </c>
      <c r="E13" s="200">
        <v>5</v>
      </c>
      <c r="F13" s="200">
        <v>6</v>
      </c>
      <c r="G13" s="200">
        <v>7</v>
      </c>
      <c r="H13" s="200">
        <v>8</v>
      </c>
      <c r="I13" s="200">
        <v>9</v>
      </c>
      <c r="J13" s="200">
        <v>10</v>
      </c>
      <c r="K13" s="200">
        <v>11</v>
      </c>
      <c r="L13" s="200">
        <v>12</v>
      </c>
      <c r="M13" s="200">
        <v>13</v>
      </c>
      <c r="N13" s="200">
        <v>14</v>
      </c>
      <c r="O13" s="200">
        <v>15</v>
      </c>
      <c r="P13" s="200">
        <v>16</v>
      </c>
      <c r="Q13" s="200">
        <v>17</v>
      </c>
      <c r="R13" s="200">
        <v>18</v>
      </c>
      <c r="S13" s="200">
        <v>19</v>
      </c>
      <c r="T13" s="200">
        <v>20</v>
      </c>
      <c r="U13" s="200">
        <v>21</v>
      </c>
      <c r="V13" s="200">
        <v>22</v>
      </c>
    </row>
    <row r="14" spans="1:24" ht="15" x14ac:dyDescent="0.2">
      <c r="A14" s="1009" t="s">
        <v>208</v>
      </c>
      <c r="B14" s="101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</row>
    <row r="15" spans="1:24" ht="15" x14ac:dyDescent="0.2">
      <c r="A15" s="200">
        <v>1</v>
      </c>
      <c r="B15" s="203" t="s">
        <v>207</v>
      </c>
      <c r="C15" s="204">
        <v>6966.89</v>
      </c>
      <c r="D15" s="204">
        <v>1965.02</v>
      </c>
      <c r="E15" s="204">
        <v>0</v>
      </c>
      <c r="F15" s="204" t="s">
        <v>952</v>
      </c>
      <c r="G15" s="204">
        <v>6966.89</v>
      </c>
      <c r="H15" s="204">
        <v>1965.02</v>
      </c>
      <c r="I15" s="204">
        <v>0</v>
      </c>
      <c r="J15" s="204" t="s">
        <v>954</v>
      </c>
      <c r="K15" s="204">
        <v>6966.89</v>
      </c>
      <c r="L15" s="204">
        <v>1965.02</v>
      </c>
      <c r="M15" s="204">
        <v>0</v>
      </c>
      <c r="N15" s="466">
        <v>43592</v>
      </c>
      <c r="O15" s="204"/>
      <c r="P15" s="204"/>
      <c r="Q15" s="204"/>
      <c r="R15" s="204"/>
      <c r="S15" s="204">
        <v>6966.89</v>
      </c>
      <c r="T15" s="204">
        <v>1965.02</v>
      </c>
      <c r="U15" s="204">
        <v>0</v>
      </c>
      <c r="V15" s="204" t="s">
        <v>956</v>
      </c>
    </row>
    <row r="16" spans="1:24" ht="15" x14ac:dyDescent="0.2">
      <c r="A16" s="200">
        <v>2</v>
      </c>
      <c r="B16" s="203" t="s">
        <v>149</v>
      </c>
      <c r="C16" s="204">
        <v>6212.73</v>
      </c>
      <c r="D16" s="204">
        <v>1752.31</v>
      </c>
      <c r="E16" s="204">
        <v>0</v>
      </c>
      <c r="F16" s="466">
        <v>43717</v>
      </c>
      <c r="G16" s="204">
        <v>6212.73</v>
      </c>
      <c r="H16" s="204">
        <v>1752.31</v>
      </c>
      <c r="I16" s="204">
        <v>0</v>
      </c>
      <c r="J16" s="466">
        <v>43475</v>
      </c>
      <c r="K16" s="204">
        <v>6212.73</v>
      </c>
      <c r="L16" s="204">
        <v>1752.31</v>
      </c>
      <c r="M16" s="204">
        <v>0</v>
      </c>
      <c r="N16" s="466">
        <v>43779</v>
      </c>
      <c r="O16" s="204"/>
      <c r="P16" s="204"/>
      <c r="Q16" s="204"/>
      <c r="R16" s="204"/>
      <c r="S16" s="204">
        <v>6212.73</v>
      </c>
      <c r="T16" s="204">
        <v>1752.31</v>
      </c>
      <c r="U16" s="204">
        <v>0</v>
      </c>
      <c r="V16" s="466">
        <v>43566</v>
      </c>
    </row>
    <row r="17" spans="1:24" ht="15" x14ac:dyDescent="0.2">
      <c r="A17" s="200">
        <v>3</v>
      </c>
      <c r="B17" s="203" t="s">
        <v>150</v>
      </c>
      <c r="C17" s="204">
        <v>11110.59</v>
      </c>
      <c r="D17" s="204">
        <v>3133.75</v>
      </c>
      <c r="E17" s="204">
        <v>0</v>
      </c>
      <c r="F17" s="204" t="s">
        <v>953</v>
      </c>
      <c r="G17" s="204">
        <v>11110.59</v>
      </c>
      <c r="H17" s="204">
        <v>3133.75</v>
      </c>
      <c r="I17" s="204">
        <v>0</v>
      </c>
      <c r="J17" s="466">
        <v>43953</v>
      </c>
      <c r="K17" s="204">
        <v>11110.59</v>
      </c>
      <c r="L17" s="204">
        <v>3133.75</v>
      </c>
      <c r="M17" s="204">
        <v>0</v>
      </c>
      <c r="N17" s="204" t="s">
        <v>955</v>
      </c>
      <c r="O17" s="204"/>
      <c r="P17" s="204"/>
      <c r="Q17" s="204"/>
      <c r="R17" s="204"/>
      <c r="S17" s="204">
        <v>11110.59</v>
      </c>
      <c r="T17" s="204">
        <v>3133.75</v>
      </c>
      <c r="U17" s="204">
        <v>0</v>
      </c>
      <c r="V17" s="204" t="s">
        <v>957</v>
      </c>
    </row>
    <row r="18" spans="1:24" ht="15" x14ac:dyDescent="0.2">
      <c r="A18" s="1009" t="s">
        <v>209</v>
      </c>
      <c r="B18" s="1010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</row>
    <row r="19" spans="1:24" ht="15" x14ac:dyDescent="0.2">
      <c r="A19" s="200">
        <v>4</v>
      </c>
      <c r="B19" s="203" t="s">
        <v>197</v>
      </c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</row>
    <row r="20" spans="1:24" ht="15" x14ac:dyDescent="0.2">
      <c r="A20" s="200">
        <v>5</v>
      </c>
      <c r="B20" s="203" t="s">
        <v>128</v>
      </c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</row>
    <row r="21" spans="1:24" ht="25.5" x14ac:dyDescent="0.2">
      <c r="A21" s="346">
        <v>6</v>
      </c>
      <c r="B21" s="173" t="s">
        <v>853</v>
      </c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</row>
    <row r="24" spans="1:24" ht="14.25" x14ac:dyDescent="0.2">
      <c r="A24" s="1011" t="s">
        <v>163</v>
      </c>
      <c r="B24" s="1011"/>
      <c r="C24" s="1011"/>
      <c r="D24" s="1011"/>
      <c r="E24" s="1011"/>
      <c r="F24" s="1011"/>
      <c r="G24" s="1011"/>
      <c r="H24" s="1011"/>
      <c r="I24" s="1011"/>
      <c r="J24" s="1011"/>
      <c r="K24" s="1011"/>
      <c r="L24" s="1011"/>
      <c r="M24" s="1011"/>
      <c r="N24" s="1011"/>
      <c r="O24" s="1011"/>
      <c r="P24" s="1011"/>
      <c r="Q24" s="1011"/>
      <c r="R24" s="1011"/>
      <c r="S24" s="1011"/>
      <c r="T24" s="1011"/>
      <c r="U24" s="1011"/>
      <c r="V24" s="1011"/>
    </row>
    <row r="25" spans="1:24" ht="14.25" x14ac:dyDescent="0.2">
      <c r="A25" s="205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</row>
    <row r="26" spans="1:24" ht="18" customHeight="1" x14ac:dyDescent="0.2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953" t="s">
        <v>1034</v>
      </c>
      <c r="S26" s="953"/>
      <c r="T26" s="953"/>
      <c r="U26" s="953"/>
      <c r="V26" s="953"/>
    </row>
    <row r="27" spans="1:24" ht="22.5" customHeight="1" x14ac:dyDescent="0.25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140"/>
      <c r="O27" s="140"/>
      <c r="P27" s="140"/>
      <c r="Q27" s="140"/>
      <c r="R27" s="953"/>
      <c r="S27" s="953"/>
      <c r="T27" s="953"/>
      <c r="U27" s="953"/>
      <c r="V27" s="953"/>
    </row>
    <row r="28" spans="1:24" ht="36.75" customHeight="1" x14ac:dyDescent="0.2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953"/>
      <c r="S28" s="953"/>
      <c r="T28" s="953"/>
      <c r="U28" s="953"/>
      <c r="V28" s="953"/>
    </row>
    <row r="29" spans="1:24" ht="15.75" x14ac:dyDescent="0.2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</row>
    <row r="30" spans="1:24" x14ac:dyDescent="0.2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V30" s="713"/>
      <c r="W30" s="713"/>
      <c r="X30" s="713"/>
    </row>
  </sheetData>
  <mergeCells count="30">
    <mergeCell ref="A14:B14"/>
    <mergeCell ref="A18:B18"/>
    <mergeCell ref="A24:V24"/>
    <mergeCell ref="R26:V28"/>
    <mergeCell ref="O8:V8"/>
    <mergeCell ref="A8:A12"/>
    <mergeCell ref="B8:B12"/>
    <mergeCell ref="C8:E8"/>
    <mergeCell ref="F8:F12"/>
    <mergeCell ref="G8:N8"/>
    <mergeCell ref="G10:I11"/>
    <mergeCell ref="J10:J12"/>
    <mergeCell ref="K10:M11"/>
    <mergeCell ref="N10:N12"/>
    <mergeCell ref="C9:C12"/>
    <mergeCell ref="D9:D12"/>
    <mergeCell ref="E9:E12"/>
    <mergeCell ref="G9:J9"/>
    <mergeCell ref="V10:V12"/>
    <mergeCell ref="S10:U11"/>
    <mergeCell ref="C3:N3"/>
    <mergeCell ref="B5:S5"/>
    <mergeCell ref="U5:V5"/>
    <mergeCell ref="A7:B7"/>
    <mergeCell ref="O7:V7"/>
    <mergeCell ref="K9:N9"/>
    <mergeCell ref="O9:R9"/>
    <mergeCell ref="S9:V9"/>
    <mergeCell ref="R10:R12"/>
    <mergeCell ref="O10:Q11"/>
  </mergeCells>
  <printOptions horizontalCentered="1"/>
  <pageMargins left="0.70866141732283472" right="0.70866141732283472" top="0.23622047244094491" bottom="0" header="0.31496062992125984" footer="0.31496062992125984"/>
  <pageSetup paperSize="9" scale="54" orientation="landscape" r:id="rId1"/>
  <colBreaks count="1" manualBreakCount="1">
    <brk id="22" max="104857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opLeftCell="A16" zoomScale="70" zoomScaleNormal="70" zoomScaleSheetLayoutView="100" workbookViewId="0">
      <selection activeCell="C33" sqref="C33"/>
    </sheetView>
  </sheetViews>
  <sheetFormatPr defaultRowHeight="12.75" x14ac:dyDescent="0.2"/>
  <cols>
    <col min="1" max="1" width="15.7109375" style="278" customWidth="1"/>
    <col min="2" max="2" width="24.42578125" style="278" customWidth="1"/>
    <col min="3" max="16" width="15.7109375" style="278" customWidth="1"/>
    <col min="17" max="16384" width="9.140625" style="278"/>
  </cols>
  <sheetData>
    <row r="1" spans="1:16" ht="12.75" customHeight="1" x14ac:dyDescent="0.2">
      <c r="D1" s="1219"/>
      <c r="E1" s="1219"/>
      <c r="M1" s="1221" t="s">
        <v>538</v>
      </c>
      <c r="N1" s="1221"/>
    </row>
    <row r="2" spans="1:16" ht="15.75" x14ac:dyDescent="0.25">
      <c r="A2" s="1217" t="s">
        <v>0</v>
      </c>
      <c r="B2" s="1217"/>
      <c r="C2" s="1217"/>
      <c r="D2" s="1217"/>
      <c r="E2" s="1217"/>
      <c r="F2" s="1217"/>
      <c r="G2" s="1217"/>
      <c r="H2" s="1217"/>
      <c r="I2" s="1217"/>
      <c r="J2" s="1217"/>
      <c r="K2" s="1217"/>
      <c r="L2" s="1217"/>
      <c r="M2" s="1217"/>
      <c r="N2" s="1217"/>
    </row>
    <row r="3" spans="1:16" ht="23.25" x14ac:dyDescent="0.35">
      <c r="A3" s="1242" t="s">
        <v>747</v>
      </c>
      <c r="B3" s="1242"/>
      <c r="C3" s="1242"/>
      <c r="D3" s="1242"/>
      <c r="E3" s="1242"/>
      <c r="F3" s="1242"/>
      <c r="G3" s="1242"/>
      <c r="H3" s="1242"/>
      <c r="I3" s="1242"/>
      <c r="J3" s="1242"/>
      <c r="K3" s="1242"/>
      <c r="L3" s="1242"/>
      <c r="M3" s="1242"/>
      <c r="N3" s="1242"/>
      <c r="O3" s="381"/>
      <c r="P3" s="381"/>
    </row>
    <row r="4" spans="1:16" ht="12.75" customHeight="1" x14ac:dyDescent="0.35">
      <c r="A4" s="1243" t="s">
        <v>757</v>
      </c>
      <c r="B4" s="1243"/>
      <c r="C4" s="1243"/>
      <c r="D4" s="1243"/>
      <c r="E4" s="1243"/>
      <c r="F4" s="1243"/>
      <c r="G4" s="1243"/>
      <c r="H4" s="1243"/>
      <c r="I4" s="1243"/>
      <c r="J4" s="1243"/>
      <c r="K4" s="1243"/>
      <c r="L4" s="1243"/>
      <c r="M4" s="1243"/>
      <c r="N4" s="1243"/>
      <c r="O4" s="381"/>
      <c r="P4" s="381"/>
    </row>
    <row r="5" spans="1:16" s="330" customFormat="1" ht="7.5" customHeight="1" x14ac:dyDescent="0.35">
      <c r="A5" s="1243"/>
      <c r="B5" s="1243"/>
      <c r="C5" s="1243"/>
      <c r="D5" s="1243"/>
      <c r="E5" s="1243"/>
      <c r="F5" s="1243"/>
      <c r="G5" s="1243"/>
      <c r="H5" s="1243"/>
      <c r="I5" s="1243"/>
      <c r="J5" s="1243"/>
      <c r="K5" s="1243"/>
      <c r="L5" s="1243"/>
      <c r="M5" s="1243"/>
      <c r="N5" s="1243"/>
      <c r="O5" s="381"/>
      <c r="P5" s="381"/>
    </row>
    <row r="6" spans="1:16" ht="23.25" x14ac:dyDescent="0.35">
      <c r="A6" s="1241"/>
      <c r="B6" s="1241"/>
      <c r="C6" s="1241"/>
      <c r="D6" s="1241"/>
      <c r="E6" s="1241"/>
      <c r="F6" s="1241"/>
      <c r="G6" s="1241"/>
      <c r="H6" s="1241"/>
      <c r="I6" s="1241"/>
      <c r="J6" s="1241"/>
      <c r="K6" s="1241"/>
      <c r="L6" s="1241"/>
      <c r="M6" s="1241"/>
      <c r="N6" s="1241"/>
      <c r="O6" s="381"/>
      <c r="P6" s="381"/>
    </row>
    <row r="7" spans="1:16" ht="23.25" x14ac:dyDescent="0.35">
      <c r="A7" s="1231" t="s">
        <v>159</v>
      </c>
      <c r="B7" s="1231"/>
      <c r="C7" s="381"/>
      <c r="D7" s="383"/>
      <c r="E7" s="381"/>
      <c r="F7" s="381"/>
      <c r="G7" s="381"/>
      <c r="H7" s="1232"/>
      <c r="I7" s="1232"/>
      <c r="J7" s="1232"/>
      <c r="K7" s="1232"/>
      <c r="L7" s="1232"/>
      <c r="M7" s="1232"/>
      <c r="N7" s="1232"/>
      <c r="O7" s="381"/>
      <c r="P7" s="381"/>
    </row>
    <row r="8" spans="1:16" ht="39" customHeight="1" x14ac:dyDescent="0.35">
      <c r="A8" s="1234" t="s">
        <v>2</v>
      </c>
      <c r="B8" s="1234" t="s">
        <v>3</v>
      </c>
      <c r="C8" s="1244" t="s">
        <v>489</v>
      </c>
      <c r="D8" s="1238" t="s">
        <v>83</v>
      </c>
      <c r="E8" s="1235" t="s">
        <v>84</v>
      </c>
      <c r="F8" s="1236"/>
      <c r="G8" s="1236"/>
      <c r="H8" s="1237"/>
      <c r="I8" s="1234" t="s">
        <v>653</v>
      </c>
      <c r="J8" s="1234"/>
      <c r="K8" s="1234"/>
      <c r="L8" s="1234"/>
      <c r="M8" s="1234"/>
      <c r="N8" s="1234"/>
      <c r="O8" s="1240" t="s">
        <v>710</v>
      </c>
      <c r="P8" s="1240"/>
    </row>
    <row r="9" spans="1:16" ht="85.5" customHeight="1" x14ac:dyDescent="0.2">
      <c r="A9" s="1234"/>
      <c r="B9" s="1234"/>
      <c r="C9" s="1245"/>
      <c r="D9" s="1239"/>
      <c r="E9" s="384" t="s">
        <v>88</v>
      </c>
      <c r="F9" s="384" t="s">
        <v>20</v>
      </c>
      <c r="G9" s="384" t="s">
        <v>41</v>
      </c>
      <c r="H9" s="384" t="s">
        <v>689</v>
      </c>
      <c r="I9" s="384" t="s">
        <v>18</v>
      </c>
      <c r="J9" s="384" t="s">
        <v>654</v>
      </c>
      <c r="K9" s="384" t="s">
        <v>655</v>
      </c>
      <c r="L9" s="384" t="s">
        <v>656</v>
      </c>
      <c r="M9" s="384" t="s">
        <v>657</v>
      </c>
      <c r="N9" s="384" t="s">
        <v>658</v>
      </c>
      <c r="O9" s="384" t="s">
        <v>715</v>
      </c>
      <c r="P9" s="384" t="s">
        <v>713</v>
      </c>
    </row>
    <row r="10" spans="1:16" s="377" customFormat="1" ht="53.25" customHeight="1" x14ac:dyDescent="0.2">
      <c r="A10" s="386">
        <v>1</v>
      </c>
      <c r="B10" s="386">
        <v>2</v>
      </c>
      <c r="C10" s="386">
        <v>3</v>
      </c>
      <c r="D10" s="386">
        <v>4</v>
      </c>
      <c r="E10" s="386">
        <v>5</v>
      </c>
      <c r="F10" s="386">
        <v>6</v>
      </c>
      <c r="G10" s="386">
        <v>7</v>
      </c>
      <c r="H10" s="386">
        <v>8</v>
      </c>
      <c r="I10" s="386">
        <v>9</v>
      </c>
      <c r="J10" s="386">
        <v>10</v>
      </c>
      <c r="K10" s="386">
        <v>11</v>
      </c>
      <c r="L10" s="386">
        <v>12</v>
      </c>
      <c r="M10" s="386">
        <v>13</v>
      </c>
      <c r="N10" s="386">
        <v>14</v>
      </c>
      <c r="O10" s="386">
        <v>15</v>
      </c>
      <c r="P10" s="386">
        <v>16</v>
      </c>
    </row>
    <row r="11" spans="1:16" ht="23.25" x14ac:dyDescent="0.35">
      <c r="A11" s="387">
        <v>1</v>
      </c>
      <c r="B11" s="388" t="s">
        <v>903</v>
      </c>
      <c r="C11" s="389"/>
      <c r="D11" s="390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</row>
    <row r="12" spans="1:16" ht="23.25" x14ac:dyDescent="0.35">
      <c r="A12" s="387">
        <v>2</v>
      </c>
      <c r="B12" s="388" t="s">
        <v>904</v>
      </c>
      <c r="C12" s="389"/>
      <c r="D12" s="390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</row>
    <row r="13" spans="1:16" ht="23.25" x14ac:dyDescent="0.35">
      <c r="A13" s="387">
        <v>3</v>
      </c>
      <c r="B13" s="388" t="s">
        <v>905</v>
      </c>
      <c r="C13" s="389"/>
      <c r="D13" s="390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</row>
    <row r="14" spans="1:16" ht="23.25" x14ac:dyDescent="0.35">
      <c r="A14" s="387">
        <v>4</v>
      </c>
      <c r="B14" s="388" t="s">
        <v>906</v>
      </c>
      <c r="C14" s="710">
        <v>1262.3791666666666</v>
      </c>
      <c r="D14" s="390">
        <v>306</v>
      </c>
      <c r="E14" s="398">
        <f>C14*D14*150/1000000</f>
        <v>57.943203749999995</v>
      </c>
      <c r="F14" s="398">
        <f>E14*55/100</f>
        <v>31.868762062499997</v>
      </c>
      <c r="G14" s="398">
        <f>E14*45/100</f>
        <v>26.074441687499998</v>
      </c>
      <c r="H14" s="389">
        <v>0</v>
      </c>
      <c r="I14" s="398">
        <f>C14*D14*40/1000000</f>
        <v>15.451520999999998</v>
      </c>
      <c r="J14" s="398">
        <f>I14/5</f>
        <v>3.0903041999999994</v>
      </c>
      <c r="K14" s="398">
        <f>I14/5</f>
        <v>3.0903041999999994</v>
      </c>
      <c r="L14" s="398">
        <f>I14/5</f>
        <v>3.0903041999999994</v>
      </c>
      <c r="M14" s="398">
        <f>I14/5</f>
        <v>3.0903041999999994</v>
      </c>
      <c r="N14" s="398">
        <f>I14/5</f>
        <v>3.0903041999999994</v>
      </c>
      <c r="O14" s="389">
        <v>150</v>
      </c>
      <c r="P14" s="398">
        <f>E14*1500/100000</f>
        <v>0.86914805624999991</v>
      </c>
    </row>
    <row r="15" spans="1:16" ht="23.25" x14ac:dyDescent="0.35">
      <c r="A15" s="387">
        <v>5</v>
      </c>
      <c r="B15" s="388" t="s">
        <v>907</v>
      </c>
      <c r="C15" s="710">
        <v>0</v>
      </c>
      <c r="D15" s="390"/>
      <c r="E15" s="398"/>
      <c r="F15" s="398"/>
      <c r="G15" s="398"/>
      <c r="H15" s="389"/>
      <c r="I15" s="398"/>
      <c r="J15" s="398"/>
      <c r="K15" s="398"/>
      <c r="L15" s="398"/>
      <c r="M15" s="398"/>
      <c r="N15" s="398"/>
      <c r="O15" s="389"/>
      <c r="P15" s="398"/>
    </row>
    <row r="16" spans="1:16" ht="23.25" x14ac:dyDescent="0.35">
      <c r="A16" s="387">
        <v>6</v>
      </c>
      <c r="B16" s="388" t="s">
        <v>908</v>
      </c>
      <c r="C16" s="710">
        <v>975.42916666666667</v>
      </c>
      <c r="D16" s="390">
        <v>306</v>
      </c>
      <c r="E16" s="398">
        <f>C16*D16*150/1000000</f>
        <v>44.772198750000001</v>
      </c>
      <c r="F16" s="398">
        <f>E16*55/100</f>
        <v>24.624709312499999</v>
      </c>
      <c r="G16" s="398">
        <f>E16*45/100</f>
        <v>20.147489437499999</v>
      </c>
      <c r="H16" s="389">
        <v>0</v>
      </c>
      <c r="I16" s="398">
        <f t="shared" ref="I16" si="0">C16*D16*40/1000000</f>
        <v>11.939253000000001</v>
      </c>
      <c r="J16" s="398">
        <f t="shared" ref="J16" si="1">I16/5</f>
        <v>2.3878506000000002</v>
      </c>
      <c r="K16" s="398">
        <f t="shared" ref="K16" si="2">I16/5</f>
        <v>2.3878506000000002</v>
      </c>
      <c r="L16" s="398">
        <f t="shared" ref="L16" si="3">I16/5</f>
        <v>2.3878506000000002</v>
      </c>
      <c r="M16" s="398">
        <f t="shared" ref="M16" si="4">I16/5</f>
        <v>2.3878506000000002</v>
      </c>
      <c r="N16" s="398">
        <f t="shared" ref="N16" si="5">I16/5</f>
        <v>2.3878506000000002</v>
      </c>
      <c r="O16" s="389">
        <v>150</v>
      </c>
      <c r="P16" s="398">
        <f t="shared" ref="P16" si="6">E16*1500/100000</f>
        <v>0.67158298125000004</v>
      </c>
    </row>
    <row r="17" spans="1:16" ht="23.25" x14ac:dyDescent="0.35">
      <c r="A17" s="387">
        <v>7</v>
      </c>
      <c r="B17" s="388" t="s">
        <v>909</v>
      </c>
      <c r="C17" s="410"/>
      <c r="D17" s="390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</row>
    <row r="18" spans="1:16" ht="23.25" x14ac:dyDescent="0.35">
      <c r="A18" s="387">
        <v>8</v>
      </c>
      <c r="B18" s="388" t="s">
        <v>910</v>
      </c>
      <c r="C18" s="389"/>
      <c r="D18" s="390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</row>
    <row r="19" spans="1:16" ht="23.25" x14ac:dyDescent="0.35">
      <c r="A19" s="387">
        <v>9</v>
      </c>
      <c r="B19" s="388" t="s">
        <v>911</v>
      </c>
      <c r="C19" s="389"/>
      <c r="D19" s="390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</row>
    <row r="20" spans="1:16" ht="23.25" x14ac:dyDescent="0.35">
      <c r="A20" s="387">
        <v>10</v>
      </c>
      <c r="B20" s="388" t="s">
        <v>912</v>
      </c>
      <c r="C20" s="389"/>
      <c r="D20" s="390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</row>
    <row r="21" spans="1:16" ht="23.25" x14ac:dyDescent="0.35">
      <c r="A21" s="387">
        <v>11</v>
      </c>
      <c r="B21" s="388" t="s">
        <v>913</v>
      </c>
      <c r="C21" s="389"/>
      <c r="D21" s="390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</row>
    <row r="22" spans="1:16" ht="23.25" x14ac:dyDescent="0.35">
      <c r="A22" s="387">
        <v>12</v>
      </c>
      <c r="B22" s="388" t="s">
        <v>914</v>
      </c>
      <c r="C22" s="389"/>
      <c r="D22" s="390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</row>
    <row r="23" spans="1:16" ht="23.25" x14ac:dyDescent="0.35">
      <c r="A23" s="387">
        <v>13</v>
      </c>
      <c r="B23" s="388" t="s">
        <v>915</v>
      </c>
      <c r="C23" s="389"/>
      <c r="D23" s="390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</row>
    <row r="24" spans="1:16" ht="23.25" x14ac:dyDescent="0.35">
      <c r="A24" s="387">
        <v>14</v>
      </c>
      <c r="B24" s="388" t="s">
        <v>916</v>
      </c>
      <c r="C24" s="389"/>
      <c r="D24" s="390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</row>
    <row r="25" spans="1:16" ht="23.25" x14ac:dyDescent="0.35">
      <c r="A25" s="387">
        <v>15</v>
      </c>
      <c r="B25" s="388" t="s">
        <v>917</v>
      </c>
      <c r="C25" s="389"/>
      <c r="D25" s="390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</row>
    <row r="26" spans="1:16" ht="23.25" x14ac:dyDescent="0.35">
      <c r="A26" s="387">
        <v>16</v>
      </c>
      <c r="B26" s="388" t="s">
        <v>918</v>
      </c>
      <c r="C26" s="389"/>
      <c r="D26" s="390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</row>
    <row r="27" spans="1:16" ht="23.25" x14ac:dyDescent="0.35">
      <c r="A27" s="387">
        <v>17</v>
      </c>
      <c r="B27" s="388" t="s">
        <v>919</v>
      </c>
      <c r="C27" s="389"/>
      <c r="D27" s="390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</row>
    <row r="28" spans="1:16" ht="23.25" x14ac:dyDescent="0.35">
      <c r="A28" s="387">
        <v>18</v>
      </c>
      <c r="B28" s="388" t="s">
        <v>920</v>
      </c>
      <c r="C28" s="389"/>
      <c r="D28" s="390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</row>
    <row r="29" spans="1:16" ht="23.25" x14ac:dyDescent="0.35">
      <c r="A29" s="387">
        <v>19</v>
      </c>
      <c r="B29" s="388" t="s">
        <v>921</v>
      </c>
      <c r="C29" s="389"/>
      <c r="D29" s="390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</row>
    <row r="30" spans="1:16" ht="23.25" x14ac:dyDescent="0.35">
      <c r="A30" s="387">
        <v>20</v>
      </c>
      <c r="B30" s="388" t="s">
        <v>922</v>
      </c>
      <c r="C30" s="389"/>
      <c r="D30" s="390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</row>
    <row r="31" spans="1:16" ht="23.25" x14ac:dyDescent="0.35">
      <c r="A31" s="387">
        <v>21</v>
      </c>
      <c r="B31" s="388" t="s">
        <v>923</v>
      </c>
      <c r="C31" s="389"/>
      <c r="D31" s="390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</row>
    <row r="32" spans="1:16" ht="23.25" x14ac:dyDescent="0.35">
      <c r="A32" s="387">
        <v>22</v>
      </c>
      <c r="B32" s="388" t="s">
        <v>924</v>
      </c>
      <c r="C32" s="389"/>
      <c r="D32" s="390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</row>
    <row r="33" spans="1:17" ht="23.25" x14ac:dyDescent="0.35">
      <c r="A33" s="391" t="s">
        <v>18</v>
      </c>
      <c r="B33" s="389"/>
      <c r="C33" s="397">
        <f>SUM(C14:C32)</f>
        <v>2237.8083333333334</v>
      </c>
      <c r="D33" s="389">
        <f t="shared" ref="D33:P33" si="7">SUM(D14:D32)</f>
        <v>612</v>
      </c>
      <c r="E33" s="389">
        <f t="shared" si="7"/>
        <v>102.7154025</v>
      </c>
      <c r="F33" s="389">
        <f t="shared" si="7"/>
        <v>56.493471374999999</v>
      </c>
      <c r="G33" s="389">
        <f t="shared" si="7"/>
        <v>46.221931124999998</v>
      </c>
      <c r="H33" s="389">
        <f t="shared" si="7"/>
        <v>0</v>
      </c>
      <c r="I33" s="389">
        <f t="shared" si="7"/>
        <v>27.390774</v>
      </c>
      <c r="J33" s="389">
        <f t="shared" si="7"/>
        <v>5.4781547999999995</v>
      </c>
      <c r="K33" s="389">
        <f t="shared" si="7"/>
        <v>5.4781547999999995</v>
      </c>
      <c r="L33" s="389">
        <f t="shared" si="7"/>
        <v>5.4781547999999995</v>
      </c>
      <c r="M33" s="389">
        <f t="shared" si="7"/>
        <v>5.4781547999999995</v>
      </c>
      <c r="N33" s="389">
        <f t="shared" si="7"/>
        <v>5.4781547999999995</v>
      </c>
      <c r="O33" s="389">
        <f t="shared" si="7"/>
        <v>300</v>
      </c>
      <c r="P33" s="389">
        <f t="shared" si="7"/>
        <v>1.5407310375000001</v>
      </c>
    </row>
    <row r="34" spans="1:17" x14ac:dyDescent="0.2">
      <c r="A34" s="282"/>
      <c r="B34" s="282"/>
      <c r="C34" s="282"/>
      <c r="D34" s="282"/>
    </row>
    <row r="35" spans="1:17" x14ac:dyDescent="0.2">
      <c r="A35" s="283"/>
      <c r="B35" s="284"/>
      <c r="C35" s="284"/>
      <c r="D35" s="282"/>
    </row>
    <row r="36" spans="1:17" x14ac:dyDescent="0.2">
      <c r="A36" s="285"/>
      <c r="B36" s="285"/>
      <c r="C36" s="285"/>
    </row>
    <row r="37" spans="1:17" x14ac:dyDescent="0.2">
      <c r="A37" s="285"/>
      <c r="B37" s="285"/>
      <c r="C37" s="285"/>
    </row>
    <row r="38" spans="1:17" x14ac:dyDescent="0.2">
      <c r="A38" s="285"/>
      <c r="B38" s="285"/>
      <c r="C38" s="285"/>
      <c r="M38" s="953" t="s">
        <v>1034</v>
      </c>
      <c r="N38" s="953"/>
      <c r="O38" s="953"/>
      <c r="P38" s="953"/>
      <c r="Q38" s="953"/>
    </row>
    <row r="39" spans="1:17" x14ac:dyDescent="0.2">
      <c r="A39" s="285"/>
      <c r="B39" s="285"/>
      <c r="C39" s="285"/>
      <c r="M39" s="953"/>
      <c r="N39" s="953"/>
      <c r="O39" s="953"/>
      <c r="P39" s="953"/>
      <c r="Q39" s="953"/>
    </row>
    <row r="40" spans="1:17" ht="27" customHeight="1" x14ac:dyDescent="0.2">
      <c r="A40" s="285"/>
      <c r="D40" s="285"/>
      <c r="F40" s="285"/>
      <c r="G40" s="285"/>
      <c r="H40" s="285"/>
      <c r="I40" s="285"/>
      <c r="J40" s="285"/>
      <c r="K40" s="285"/>
      <c r="L40" s="285"/>
      <c r="M40" s="953"/>
      <c r="N40" s="953"/>
      <c r="O40" s="953"/>
      <c r="P40" s="953"/>
      <c r="Q40" s="953"/>
    </row>
    <row r="41" spans="1:17" ht="12.75" customHeight="1" x14ac:dyDescent="0.2">
      <c r="E41" s="285"/>
      <c r="F41" s="721"/>
      <c r="G41" s="721"/>
      <c r="H41" s="721"/>
      <c r="I41" s="721"/>
      <c r="J41" s="721"/>
      <c r="K41" s="721"/>
      <c r="L41" s="721"/>
      <c r="M41" s="721"/>
      <c r="N41" s="721"/>
    </row>
    <row r="42" spans="1:17" ht="12.75" customHeight="1" x14ac:dyDescent="0.2">
      <c r="E42" s="721"/>
      <c r="F42" s="721"/>
      <c r="G42" s="721"/>
      <c r="H42" s="721"/>
      <c r="I42" s="721"/>
      <c r="J42" s="721"/>
      <c r="K42" s="721"/>
      <c r="L42" s="721"/>
      <c r="M42" s="721"/>
      <c r="N42" s="721"/>
    </row>
    <row r="43" spans="1:17" x14ac:dyDescent="0.2">
      <c r="A43" s="285"/>
      <c r="B43" s="285"/>
      <c r="F43" s="285"/>
      <c r="G43" s="285"/>
      <c r="H43" s="285"/>
      <c r="I43" s="285"/>
      <c r="J43" s="285"/>
      <c r="K43" s="285"/>
      <c r="L43" s="285"/>
      <c r="M43" s="285"/>
      <c r="N43" s="285"/>
    </row>
    <row r="45" spans="1:17" x14ac:dyDescent="0.2">
      <c r="A45" s="722"/>
      <c r="B45" s="722"/>
      <c r="C45" s="722"/>
      <c r="D45" s="722"/>
      <c r="E45" s="722"/>
      <c r="F45" s="722"/>
      <c r="G45" s="722"/>
      <c r="H45" s="722"/>
      <c r="I45" s="722"/>
      <c r="J45" s="722"/>
      <c r="K45" s="722"/>
      <c r="L45" s="722"/>
      <c r="M45" s="722"/>
      <c r="N45" s="722"/>
    </row>
  </sheetData>
  <mergeCells count="16">
    <mergeCell ref="M38:Q40"/>
    <mergeCell ref="O8:P8"/>
    <mergeCell ref="I8:N8"/>
    <mergeCell ref="A6:N6"/>
    <mergeCell ref="D1:E1"/>
    <mergeCell ref="M1:N1"/>
    <mergeCell ref="A2:N2"/>
    <mergeCell ref="A3:N3"/>
    <mergeCell ref="A4:N5"/>
    <mergeCell ref="C8:C9"/>
    <mergeCell ref="A7:B7"/>
    <mergeCell ref="H7:N7"/>
    <mergeCell ref="A8:A9"/>
    <mergeCell ref="B8:B9"/>
    <mergeCell ref="D8:D9"/>
    <mergeCell ref="E8:H8"/>
  </mergeCells>
  <printOptions horizontalCentered="1"/>
  <pageMargins left="0.70866141732283472" right="0.70866141732283472" top="0.23622047244094491" bottom="0" header="0.31496062992125984" footer="0.31496062992125984"/>
  <pageSetup paperSize="9" scale="51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zoomScale="60" zoomScaleNormal="60" zoomScaleSheetLayoutView="100" workbookViewId="0">
      <selection activeCell="L32" sqref="L32:P34"/>
    </sheetView>
  </sheetViews>
  <sheetFormatPr defaultRowHeight="12.75" x14ac:dyDescent="0.2"/>
  <cols>
    <col min="1" max="1" width="5.5703125" style="278" customWidth="1"/>
    <col min="2" max="2" width="8.85546875" style="278" customWidth="1"/>
    <col min="3" max="3" width="10.28515625" style="278" customWidth="1"/>
    <col min="4" max="4" width="12.85546875" style="278" customWidth="1"/>
    <col min="5" max="5" width="8.7109375" style="278" customWidth="1"/>
    <col min="6" max="7" width="8" style="278" customWidth="1"/>
    <col min="8" max="10" width="8.140625" style="278" customWidth="1"/>
    <col min="11" max="11" width="8.42578125" style="278" customWidth="1"/>
    <col min="12" max="12" width="8.140625" style="278" customWidth="1"/>
    <col min="13" max="13" width="11.28515625" style="278" customWidth="1"/>
    <col min="14" max="14" width="11.85546875" style="278" customWidth="1"/>
    <col min="15" max="15" width="9.140625" style="278"/>
    <col min="16" max="16" width="12" style="278" customWidth="1"/>
    <col min="17" max="16384" width="9.140625" style="278"/>
  </cols>
  <sheetData>
    <row r="1" spans="1:16" ht="12.75" customHeight="1" x14ac:dyDescent="0.2">
      <c r="D1" s="1219"/>
      <c r="E1" s="1219"/>
      <c r="M1" s="1221" t="s">
        <v>659</v>
      </c>
      <c r="N1" s="1221"/>
    </row>
    <row r="2" spans="1:16" ht="15.75" x14ac:dyDescent="0.25">
      <c r="A2" s="1217" t="s">
        <v>0</v>
      </c>
      <c r="B2" s="1217"/>
      <c r="C2" s="1217"/>
      <c r="D2" s="1217"/>
      <c r="E2" s="1217"/>
      <c r="F2" s="1217"/>
      <c r="G2" s="1217"/>
      <c r="H2" s="1217"/>
      <c r="I2" s="1217"/>
      <c r="J2" s="1217"/>
      <c r="K2" s="1217"/>
      <c r="L2" s="1217"/>
      <c r="M2" s="1217"/>
      <c r="N2" s="1217"/>
    </row>
    <row r="3" spans="1:16" ht="18" x14ac:dyDescent="0.25">
      <c r="A3" s="1218" t="s">
        <v>747</v>
      </c>
      <c r="B3" s="1218"/>
      <c r="C3" s="1218"/>
      <c r="D3" s="1218"/>
      <c r="E3" s="1218"/>
      <c r="F3" s="1218"/>
      <c r="G3" s="1218"/>
      <c r="H3" s="1218"/>
      <c r="I3" s="1218"/>
      <c r="J3" s="1218"/>
      <c r="K3" s="1218"/>
      <c r="L3" s="1218"/>
      <c r="M3" s="1218"/>
      <c r="N3" s="1218"/>
    </row>
    <row r="4" spans="1:16" ht="9.75" customHeight="1" x14ac:dyDescent="0.2">
      <c r="A4" s="1246" t="s">
        <v>758</v>
      </c>
      <c r="B4" s="1246"/>
      <c r="C4" s="1246"/>
      <c r="D4" s="1246"/>
      <c r="E4" s="1246"/>
      <c r="F4" s="1246"/>
      <c r="G4" s="1246"/>
      <c r="H4" s="1246"/>
      <c r="I4" s="1246"/>
      <c r="J4" s="1246"/>
      <c r="K4" s="1246"/>
      <c r="L4" s="1246"/>
      <c r="M4" s="1246"/>
      <c r="N4" s="1246"/>
    </row>
    <row r="5" spans="1:16" s="330" customFormat="1" ht="18.75" customHeight="1" x14ac:dyDescent="0.2">
      <c r="A5" s="1246"/>
      <c r="B5" s="1246"/>
      <c r="C5" s="1246"/>
      <c r="D5" s="1246"/>
      <c r="E5" s="1246"/>
      <c r="F5" s="1246"/>
      <c r="G5" s="1246"/>
      <c r="H5" s="1246"/>
      <c r="I5" s="1246"/>
      <c r="J5" s="1246"/>
      <c r="K5" s="1246"/>
      <c r="L5" s="1246"/>
      <c r="M5" s="1246"/>
      <c r="N5" s="1246"/>
    </row>
    <row r="6" spans="1:16" x14ac:dyDescent="0.2">
      <c r="A6" s="1220"/>
      <c r="B6" s="1220"/>
      <c r="C6" s="1220"/>
      <c r="D6" s="1220"/>
      <c r="E6" s="1220"/>
      <c r="F6" s="1220"/>
      <c r="G6" s="1220"/>
      <c r="H6" s="1220"/>
      <c r="I6" s="1220"/>
      <c r="J6" s="1220"/>
      <c r="K6" s="1220"/>
      <c r="L6" s="1220"/>
      <c r="M6" s="1220"/>
      <c r="N6" s="1220"/>
    </row>
    <row r="7" spans="1:16" x14ac:dyDescent="0.2">
      <c r="A7" s="1259" t="s">
        <v>159</v>
      </c>
      <c r="B7" s="1259"/>
      <c r="D7" s="370"/>
      <c r="H7" s="1260"/>
      <c r="I7" s="1260"/>
      <c r="J7" s="1260"/>
      <c r="K7" s="1260"/>
      <c r="L7" s="1260"/>
      <c r="M7" s="1260"/>
      <c r="N7" s="1260"/>
    </row>
    <row r="8" spans="1:16" ht="46.5" customHeight="1" x14ac:dyDescent="0.2">
      <c r="A8" s="1165" t="s">
        <v>2</v>
      </c>
      <c r="B8" s="1165" t="s">
        <v>3</v>
      </c>
      <c r="C8" s="1257" t="s">
        <v>489</v>
      </c>
      <c r="D8" s="1261" t="s">
        <v>83</v>
      </c>
      <c r="E8" s="1263" t="s">
        <v>84</v>
      </c>
      <c r="F8" s="1264"/>
      <c r="G8" s="1264"/>
      <c r="H8" s="1265"/>
      <c r="I8" s="1165" t="s">
        <v>653</v>
      </c>
      <c r="J8" s="1165"/>
      <c r="K8" s="1165"/>
      <c r="L8" s="1165"/>
      <c r="M8" s="1165"/>
      <c r="N8" s="1165"/>
      <c r="O8" s="1256" t="s">
        <v>710</v>
      </c>
      <c r="P8" s="1256"/>
    </row>
    <row r="9" spans="1:16" ht="44.45" customHeight="1" x14ac:dyDescent="0.2">
      <c r="A9" s="1165"/>
      <c r="B9" s="1165"/>
      <c r="C9" s="1258"/>
      <c r="D9" s="1262"/>
      <c r="E9" s="369" t="s">
        <v>88</v>
      </c>
      <c r="F9" s="369" t="s">
        <v>20</v>
      </c>
      <c r="G9" s="369" t="s">
        <v>41</v>
      </c>
      <c r="H9" s="369" t="s">
        <v>689</v>
      </c>
      <c r="I9" s="369" t="s">
        <v>18</v>
      </c>
      <c r="J9" s="369" t="s">
        <v>654</v>
      </c>
      <c r="K9" s="369" t="s">
        <v>655</v>
      </c>
      <c r="L9" s="369" t="s">
        <v>656</v>
      </c>
      <c r="M9" s="369" t="s">
        <v>657</v>
      </c>
      <c r="N9" s="369" t="s">
        <v>658</v>
      </c>
      <c r="O9" s="369" t="s">
        <v>715</v>
      </c>
      <c r="P9" s="369" t="s">
        <v>713</v>
      </c>
    </row>
    <row r="10" spans="1:16" s="377" customFormat="1" x14ac:dyDescent="0.2">
      <c r="A10" s="335">
        <v>1</v>
      </c>
      <c r="B10" s="335">
        <v>2</v>
      </c>
      <c r="C10" s="335">
        <v>3</v>
      </c>
      <c r="D10" s="335">
        <v>8</v>
      </c>
      <c r="E10" s="335">
        <v>9</v>
      </c>
      <c r="F10" s="335">
        <v>10</v>
      </c>
      <c r="G10" s="335">
        <v>11</v>
      </c>
      <c r="H10" s="335">
        <v>12</v>
      </c>
      <c r="I10" s="335">
        <v>9</v>
      </c>
      <c r="J10" s="335">
        <v>10</v>
      </c>
      <c r="K10" s="335">
        <v>11</v>
      </c>
      <c r="L10" s="335">
        <v>12</v>
      </c>
      <c r="M10" s="335">
        <v>13</v>
      </c>
      <c r="N10" s="335">
        <v>14</v>
      </c>
      <c r="O10" s="335">
        <v>15</v>
      </c>
      <c r="P10" s="335">
        <v>16</v>
      </c>
    </row>
    <row r="11" spans="1:16" x14ac:dyDescent="0.2">
      <c r="A11" s="279">
        <v>1</v>
      </c>
      <c r="B11" s="280"/>
      <c r="C11" s="280"/>
      <c r="D11" s="309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</row>
    <row r="12" spans="1:16" x14ac:dyDescent="0.2">
      <c r="A12" s="279">
        <v>2</v>
      </c>
      <c r="B12" s="280"/>
      <c r="C12" s="280"/>
      <c r="D12" s="309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</row>
    <row r="13" spans="1:16" x14ac:dyDescent="0.2">
      <c r="A13" s="279">
        <v>3</v>
      </c>
      <c r="B13" s="280"/>
      <c r="C13" s="280"/>
      <c r="D13" s="309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</row>
    <row r="14" spans="1:16" x14ac:dyDescent="0.2">
      <c r="A14" s="279">
        <v>4</v>
      </c>
      <c r="B14" s="280"/>
      <c r="C14" s="280"/>
      <c r="D14" s="309"/>
      <c r="E14" s="1247" t="s">
        <v>901</v>
      </c>
      <c r="F14" s="1248"/>
      <c r="G14" s="1248"/>
      <c r="H14" s="1248"/>
      <c r="I14" s="1248"/>
      <c r="J14" s="1248"/>
      <c r="K14" s="1248"/>
      <c r="L14" s="1248"/>
      <c r="M14" s="1249"/>
      <c r="N14" s="280"/>
      <c r="O14" s="280"/>
      <c r="P14" s="280"/>
    </row>
    <row r="15" spans="1:16" x14ac:dyDescent="0.2">
      <c r="A15" s="279">
        <v>5</v>
      </c>
      <c r="B15" s="280"/>
      <c r="C15" s="280"/>
      <c r="D15" s="309"/>
      <c r="E15" s="1250"/>
      <c r="F15" s="1251"/>
      <c r="G15" s="1251"/>
      <c r="H15" s="1251"/>
      <c r="I15" s="1251"/>
      <c r="J15" s="1251"/>
      <c r="K15" s="1251"/>
      <c r="L15" s="1251"/>
      <c r="M15" s="1252"/>
      <c r="N15" s="280"/>
      <c r="O15" s="280"/>
      <c r="P15" s="280"/>
    </row>
    <row r="16" spans="1:16" x14ac:dyDescent="0.2">
      <c r="A16" s="279">
        <v>6</v>
      </c>
      <c r="B16" s="280"/>
      <c r="C16" s="280"/>
      <c r="D16" s="309"/>
      <c r="E16" s="1250"/>
      <c r="F16" s="1251"/>
      <c r="G16" s="1251"/>
      <c r="H16" s="1251"/>
      <c r="I16" s="1251"/>
      <c r="J16" s="1251"/>
      <c r="K16" s="1251"/>
      <c r="L16" s="1251"/>
      <c r="M16" s="1252"/>
      <c r="N16" s="280"/>
      <c r="O16" s="280"/>
      <c r="P16" s="280"/>
    </row>
    <row r="17" spans="1:16" x14ac:dyDescent="0.2">
      <c r="A17" s="279">
        <v>7</v>
      </c>
      <c r="B17" s="280"/>
      <c r="C17" s="280"/>
      <c r="D17" s="309"/>
      <c r="E17" s="1250"/>
      <c r="F17" s="1251"/>
      <c r="G17" s="1251"/>
      <c r="H17" s="1251"/>
      <c r="I17" s="1251"/>
      <c r="J17" s="1251"/>
      <c r="K17" s="1251"/>
      <c r="L17" s="1251"/>
      <c r="M17" s="1252"/>
      <c r="N17" s="280"/>
      <c r="O17" s="280"/>
      <c r="P17" s="280"/>
    </row>
    <row r="18" spans="1:16" x14ac:dyDescent="0.2">
      <c r="A18" s="279">
        <v>8</v>
      </c>
      <c r="B18" s="280"/>
      <c r="C18" s="280"/>
      <c r="D18" s="309"/>
      <c r="E18" s="1250"/>
      <c r="F18" s="1251"/>
      <c r="G18" s="1251"/>
      <c r="H18" s="1251"/>
      <c r="I18" s="1251"/>
      <c r="J18" s="1251"/>
      <c r="K18" s="1251"/>
      <c r="L18" s="1251"/>
      <c r="M18" s="1252"/>
      <c r="N18" s="280"/>
      <c r="O18" s="280"/>
      <c r="P18" s="280"/>
    </row>
    <row r="19" spans="1:16" x14ac:dyDescent="0.2">
      <c r="A19" s="279">
        <v>9</v>
      </c>
      <c r="B19" s="280"/>
      <c r="C19" s="280"/>
      <c r="D19" s="309"/>
      <c r="E19" s="1250"/>
      <c r="F19" s="1251"/>
      <c r="G19" s="1251"/>
      <c r="H19" s="1251"/>
      <c r="I19" s="1251"/>
      <c r="J19" s="1251"/>
      <c r="K19" s="1251"/>
      <c r="L19" s="1251"/>
      <c r="M19" s="1252"/>
      <c r="N19" s="280"/>
      <c r="O19" s="280"/>
      <c r="P19" s="280"/>
    </row>
    <row r="20" spans="1:16" x14ac:dyDescent="0.2">
      <c r="A20" s="279">
        <v>10</v>
      </c>
      <c r="B20" s="280"/>
      <c r="C20" s="280"/>
      <c r="D20" s="309"/>
      <c r="E20" s="1250"/>
      <c r="F20" s="1251"/>
      <c r="G20" s="1251"/>
      <c r="H20" s="1251"/>
      <c r="I20" s="1251"/>
      <c r="J20" s="1251"/>
      <c r="K20" s="1251"/>
      <c r="L20" s="1251"/>
      <c r="M20" s="1252"/>
      <c r="N20" s="280"/>
      <c r="O20" s="280"/>
      <c r="P20" s="280"/>
    </row>
    <row r="21" spans="1:16" x14ac:dyDescent="0.2">
      <c r="A21" s="279">
        <v>11</v>
      </c>
      <c r="B21" s="280"/>
      <c r="C21" s="280"/>
      <c r="D21" s="309"/>
      <c r="E21" s="1250"/>
      <c r="F21" s="1251"/>
      <c r="G21" s="1251"/>
      <c r="H21" s="1251"/>
      <c r="I21" s="1251"/>
      <c r="J21" s="1251"/>
      <c r="K21" s="1251"/>
      <c r="L21" s="1251"/>
      <c r="M21" s="1252"/>
      <c r="N21" s="280"/>
      <c r="O21" s="280"/>
      <c r="P21" s="280"/>
    </row>
    <row r="22" spans="1:16" x14ac:dyDescent="0.2">
      <c r="A22" s="279">
        <v>12</v>
      </c>
      <c r="B22" s="280"/>
      <c r="C22" s="280"/>
      <c r="D22" s="309"/>
      <c r="E22" s="1253"/>
      <c r="F22" s="1254"/>
      <c r="G22" s="1254"/>
      <c r="H22" s="1254"/>
      <c r="I22" s="1254"/>
      <c r="J22" s="1254"/>
      <c r="K22" s="1254"/>
      <c r="L22" s="1254"/>
      <c r="M22" s="1255"/>
      <c r="N22" s="280"/>
      <c r="O22" s="280"/>
      <c r="P22" s="280"/>
    </row>
    <row r="23" spans="1:16" x14ac:dyDescent="0.2">
      <c r="A23" s="279">
        <v>13</v>
      </c>
      <c r="B23" s="280"/>
      <c r="C23" s="280"/>
      <c r="D23" s="309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</row>
    <row r="24" spans="1:16" x14ac:dyDescent="0.2">
      <c r="A24" s="279">
        <v>14</v>
      </c>
      <c r="B24" s="280"/>
      <c r="C24" s="280"/>
      <c r="D24" s="309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</row>
    <row r="25" spans="1:16" x14ac:dyDescent="0.2">
      <c r="A25" s="281" t="s">
        <v>7</v>
      </c>
      <c r="B25" s="280"/>
      <c r="C25" s="280"/>
      <c r="D25" s="309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</row>
    <row r="26" spans="1:16" x14ac:dyDescent="0.2">
      <c r="A26" s="281" t="s">
        <v>7</v>
      </c>
      <c r="B26" s="280"/>
      <c r="C26" s="280"/>
      <c r="D26" s="309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</row>
    <row r="27" spans="1:16" x14ac:dyDescent="0.2">
      <c r="A27" s="279" t="s">
        <v>18</v>
      </c>
      <c r="B27" s="280"/>
      <c r="C27" s="280"/>
      <c r="D27" s="309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</row>
    <row r="28" spans="1:16" x14ac:dyDescent="0.2">
      <c r="A28" s="282"/>
      <c r="B28" s="282"/>
      <c r="C28" s="282"/>
      <c r="D28" s="282"/>
    </row>
    <row r="29" spans="1:16" x14ac:dyDescent="0.2">
      <c r="A29" s="283"/>
      <c r="B29" s="284"/>
      <c r="C29" s="284"/>
      <c r="D29" s="282"/>
    </row>
    <row r="30" spans="1:16" x14ac:dyDescent="0.2">
      <c r="A30" s="285"/>
      <c r="B30" s="285"/>
      <c r="C30" s="285"/>
    </row>
    <row r="31" spans="1:16" x14ac:dyDescent="0.2">
      <c r="A31" s="285"/>
      <c r="B31" s="285"/>
      <c r="C31" s="285"/>
    </row>
    <row r="32" spans="1:16" x14ac:dyDescent="0.2">
      <c r="A32" s="285"/>
      <c r="B32" s="285"/>
      <c r="C32" s="285"/>
      <c r="L32" s="953" t="s">
        <v>1034</v>
      </c>
      <c r="M32" s="953"/>
      <c r="N32" s="953"/>
      <c r="O32" s="953"/>
      <c r="P32" s="953"/>
    </row>
    <row r="33" spans="1:16" x14ac:dyDescent="0.2">
      <c r="A33" s="285"/>
      <c r="B33" s="285"/>
      <c r="C33" s="285"/>
      <c r="L33" s="953"/>
      <c r="M33" s="953"/>
      <c r="N33" s="953"/>
      <c r="O33" s="953"/>
      <c r="P33" s="953"/>
    </row>
    <row r="34" spans="1:16" ht="24.75" customHeight="1" x14ac:dyDescent="0.2">
      <c r="A34" s="285"/>
      <c r="D34" s="285"/>
      <c r="F34" s="285"/>
      <c r="G34" s="285"/>
      <c r="H34" s="285"/>
      <c r="I34" s="285"/>
      <c r="J34" s="285"/>
      <c r="K34" s="285"/>
      <c r="L34" s="953"/>
      <c r="M34" s="953"/>
      <c r="N34" s="953"/>
      <c r="O34" s="953"/>
      <c r="P34" s="953"/>
    </row>
    <row r="35" spans="1:16" ht="12.75" customHeight="1" x14ac:dyDescent="0.2">
      <c r="E35" s="285"/>
      <c r="F35" s="721"/>
      <c r="G35" s="721"/>
      <c r="H35" s="721"/>
      <c r="I35" s="721"/>
      <c r="J35" s="721"/>
      <c r="K35" s="721"/>
      <c r="L35" s="721"/>
      <c r="M35" s="721"/>
      <c r="N35" s="721"/>
    </row>
    <row r="36" spans="1:16" ht="12.75" customHeight="1" x14ac:dyDescent="0.2">
      <c r="E36" s="721"/>
      <c r="F36" s="721"/>
      <c r="G36" s="721"/>
      <c r="H36" s="721"/>
      <c r="I36" s="721"/>
      <c r="J36" s="721"/>
      <c r="K36" s="721"/>
      <c r="L36" s="721"/>
      <c r="M36" s="721"/>
      <c r="N36" s="721"/>
    </row>
    <row r="37" spans="1:16" x14ac:dyDescent="0.2">
      <c r="A37" s="285"/>
      <c r="B37" s="285"/>
      <c r="F37" s="285"/>
      <c r="G37" s="285"/>
      <c r="H37" s="285"/>
      <c r="I37" s="285"/>
      <c r="J37" s="285"/>
      <c r="K37" s="285"/>
      <c r="L37" s="285"/>
      <c r="M37" s="285"/>
      <c r="N37" s="285"/>
    </row>
    <row r="39" spans="1:16" x14ac:dyDescent="0.2">
      <c r="A39" s="722"/>
      <c r="B39" s="722"/>
      <c r="C39" s="722"/>
      <c r="D39" s="722"/>
      <c r="E39" s="722"/>
      <c r="F39" s="722"/>
      <c r="G39" s="722"/>
      <c r="H39" s="722"/>
      <c r="I39" s="722"/>
      <c r="J39" s="722"/>
      <c r="K39" s="722"/>
      <c r="L39" s="722"/>
      <c r="M39" s="722"/>
      <c r="N39" s="722"/>
    </row>
  </sheetData>
  <mergeCells count="17">
    <mergeCell ref="E14:M22"/>
    <mergeCell ref="L32:P34"/>
    <mergeCell ref="O8:P8"/>
    <mergeCell ref="I8:N8"/>
    <mergeCell ref="A6:N6"/>
    <mergeCell ref="C8:C9"/>
    <mergeCell ref="A7:B7"/>
    <mergeCell ref="H7:N7"/>
    <mergeCell ref="A8:A9"/>
    <mergeCell ref="B8:B9"/>
    <mergeCell ref="D8:D9"/>
    <mergeCell ref="E8:H8"/>
    <mergeCell ref="D1:E1"/>
    <mergeCell ref="M1:N1"/>
    <mergeCell ref="A2:N2"/>
    <mergeCell ref="A3:N3"/>
    <mergeCell ref="A4:N5"/>
  </mergeCells>
  <printOptions horizontalCentered="1"/>
  <pageMargins left="0.70866141732283472" right="0.70866141732283472" top="0.23622047244094491" bottom="0" header="0.31496062992125984" footer="0.31496062992125984"/>
  <pageSetup paperSize="9" scale="90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opLeftCell="A7" zoomScale="70" zoomScaleNormal="70" zoomScaleSheetLayoutView="100" workbookViewId="0">
      <selection activeCell="H41" sqref="H41"/>
    </sheetView>
  </sheetViews>
  <sheetFormatPr defaultRowHeight="12.75" x14ac:dyDescent="0.2"/>
  <cols>
    <col min="1" max="1" width="5.5703125" style="278" customWidth="1"/>
    <col min="2" max="2" width="8.85546875" style="278" customWidth="1"/>
    <col min="3" max="3" width="10.28515625" style="278" customWidth="1"/>
    <col min="4" max="4" width="12.85546875" style="278" customWidth="1"/>
    <col min="5" max="5" width="8.7109375" style="278" customWidth="1"/>
    <col min="6" max="7" width="8" style="278" customWidth="1"/>
    <col min="8" max="10" width="8.140625" style="278" customWidth="1"/>
    <col min="11" max="11" width="8.42578125" style="278" customWidth="1"/>
    <col min="12" max="12" width="8.140625" style="278" customWidth="1"/>
    <col min="13" max="13" width="11.28515625" style="278" customWidth="1"/>
    <col min="14" max="14" width="11.85546875" style="278" customWidth="1"/>
    <col min="15" max="15" width="9.140625" style="278"/>
    <col min="16" max="16" width="13" style="278" customWidth="1"/>
    <col min="17" max="16384" width="9.140625" style="278"/>
  </cols>
  <sheetData>
    <row r="1" spans="1:16" ht="12.75" customHeight="1" x14ac:dyDescent="0.2">
      <c r="D1" s="1219"/>
      <c r="E1" s="1219"/>
      <c r="M1" s="1221" t="s">
        <v>672</v>
      </c>
      <c r="N1" s="1221"/>
    </row>
    <row r="2" spans="1:16" ht="15.75" x14ac:dyDescent="0.25">
      <c r="A2" s="1217" t="s">
        <v>0</v>
      </c>
      <c r="B2" s="1217"/>
      <c r="C2" s="1217"/>
      <c r="D2" s="1217"/>
      <c r="E2" s="1217"/>
      <c r="F2" s="1217"/>
      <c r="G2" s="1217"/>
      <c r="H2" s="1217"/>
      <c r="I2" s="1217"/>
      <c r="J2" s="1217"/>
      <c r="K2" s="1217"/>
      <c r="L2" s="1217"/>
      <c r="M2" s="1217"/>
      <c r="N2" s="1217"/>
    </row>
    <row r="3" spans="1:16" ht="18" x14ac:dyDescent="0.25">
      <c r="A3" s="1218" t="s">
        <v>747</v>
      </c>
      <c r="B3" s="1218"/>
      <c r="C3" s="1218"/>
      <c r="D3" s="1218"/>
      <c r="E3" s="1218"/>
      <c r="F3" s="1218"/>
      <c r="G3" s="1218"/>
      <c r="H3" s="1218"/>
      <c r="I3" s="1218"/>
      <c r="J3" s="1218"/>
      <c r="K3" s="1218"/>
      <c r="L3" s="1218"/>
      <c r="M3" s="1218"/>
      <c r="N3" s="1218"/>
    </row>
    <row r="4" spans="1:16" ht="24" customHeight="1" x14ac:dyDescent="0.2">
      <c r="A4" s="1246" t="s">
        <v>759</v>
      </c>
      <c r="B4" s="1246"/>
      <c r="C4" s="1246"/>
      <c r="D4" s="1246"/>
      <c r="E4" s="1246"/>
      <c r="F4" s="1246"/>
      <c r="G4" s="1246"/>
      <c r="H4" s="1246"/>
      <c r="I4" s="1246"/>
      <c r="J4" s="1246"/>
      <c r="K4" s="1246"/>
      <c r="L4" s="1246"/>
      <c r="M4" s="1246"/>
      <c r="N4" s="1246"/>
      <c r="O4" s="1246"/>
      <c r="P4" s="1246"/>
    </row>
    <row r="5" spans="1:16" s="330" customFormat="1" ht="18.75" customHeight="1" x14ac:dyDescent="0.2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</row>
    <row r="6" spans="1:16" x14ac:dyDescent="0.2">
      <c r="A6" s="1220"/>
      <c r="B6" s="1220"/>
      <c r="C6" s="1220"/>
      <c r="D6" s="1220"/>
      <c r="E6" s="1220"/>
      <c r="F6" s="1220"/>
      <c r="G6" s="1220"/>
      <c r="H6" s="1220"/>
      <c r="I6" s="1220"/>
      <c r="J6" s="1220"/>
      <c r="K6" s="1220"/>
      <c r="L6" s="1220"/>
      <c r="M6" s="1220"/>
      <c r="N6" s="1220"/>
    </row>
    <row r="7" spans="1:16" x14ac:dyDescent="0.2">
      <c r="A7" s="1259" t="s">
        <v>159</v>
      </c>
      <c r="B7" s="1259"/>
      <c r="D7" s="370"/>
      <c r="H7" s="1260"/>
      <c r="I7" s="1260"/>
      <c r="J7" s="1260"/>
      <c r="K7" s="1260"/>
      <c r="L7" s="1260"/>
      <c r="M7" s="1260"/>
      <c r="N7" s="1260"/>
    </row>
    <row r="8" spans="1:16" ht="24.75" customHeight="1" x14ac:dyDescent="0.2">
      <c r="A8" s="1165" t="s">
        <v>2</v>
      </c>
      <c r="B8" s="1165" t="s">
        <v>3</v>
      </c>
      <c r="C8" s="1257" t="s">
        <v>489</v>
      </c>
      <c r="D8" s="1261" t="s">
        <v>83</v>
      </c>
      <c r="E8" s="1263" t="s">
        <v>84</v>
      </c>
      <c r="F8" s="1264"/>
      <c r="G8" s="1264"/>
      <c r="H8" s="1265"/>
      <c r="I8" s="1165" t="s">
        <v>653</v>
      </c>
      <c r="J8" s="1165"/>
      <c r="K8" s="1165"/>
      <c r="L8" s="1165"/>
      <c r="M8" s="1165"/>
      <c r="N8" s="1165"/>
      <c r="O8" s="1256" t="s">
        <v>710</v>
      </c>
      <c r="P8" s="1256"/>
    </row>
    <row r="9" spans="1:16" ht="44.45" customHeight="1" x14ac:dyDescent="0.2">
      <c r="A9" s="1165"/>
      <c r="B9" s="1165"/>
      <c r="C9" s="1258"/>
      <c r="D9" s="1262"/>
      <c r="E9" s="369" t="s">
        <v>88</v>
      </c>
      <c r="F9" s="369" t="s">
        <v>20</v>
      </c>
      <c r="G9" s="369" t="s">
        <v>41</v>
      </c>
      <c r="H9" s="369" t="s">
        <v>689</v>
      </c>
      <c r="I9" s="369" t="s">
        <v>18</v>
      </c>
      <c r="J9" s="369" t="s">
        <v>654</v>
      </c>
      <c r="K9" s="369" t="s">
        <v>655</v>
      </c>
      <c r="L9" s="369" t="s">
        <v>656</v>
      </c>
      <c r="M9" s="369" t="s">
        <v>657</v>
      </c>
      <c r="N9" s="369" t="s">
        <v>658</v>
      </c>
      <c r="O9" s="369" t="s">
        <v>715</v>
      </c>
      <c r="P9" s="369" t="s">
        <v>713</v>
      </c>
    </row>
    <row r="10" spans="1:16" s="377" customFormat="1" x14ac:dyDescent="0.2">
      <c r="A10" s="335">
        <v>1</v>
      </c>
      <c r="B10" s="335">
        <v>2</v>
      </c>
      <c r="C10" s="335">
        <v>3</v>
      </c>
      <c r="D10" s="335">
        <v>4</v>
      </c>
      <c r="E10" s="335">
        <v>5</v>
      </c>
      <c r="F10" s="335">
        <v>6</v>
      </c>
      <c r="G10" s="335">
        <v>7</v>
      </c>
      <c r="H10" s="335">
        <v>8</v>
      </c>
      <c r="I10" s="335">
        <v>9</v>
      </c>
      <c r="J10" s="335">
        <v>10</v>
      </c>
      <c r="K10" s="335">
        <v>11</v>
      </c>
      <c r="L10" s="335">
        <v>12</v>
      </c>
      <c r="M10" s="335">
        <v>13</v>
      </c>
      <c r="N10" s="335">
        <v>14</v>
      </c>
      <c r="O10" s="335">
        <v>15</v>
      </c>
      <c r="P10" s="335">
        <v>16</v>
      </c>
    </row>
    <row r="11" spans="1:16" x14ac:dyDescent="0.2">
      <c r="A11" s="279">
        <v>1</v>
      </c>
      <c r="B11" s="280"/>
      <c r="C11" s="280"/>
      <c r="D11" s="309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</row>
    <row r="12" spans="1:16" x14ac:dyDescent="0.2">
      <c r="A12" s="279">
        <v>2</v>
      </c>
      <c r="B12" s="280"/>
      <c r="C12" s="280"/>
      <c r="D12" s="309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</row>
    <row r="13" spans="1:16" x14ac:dyDescent="0.2">
      <c r="A13" s="279">
        <v>3</v>
      </c>
      <c r="B13" s="280"/>
      <c r="C13" s="280"/>
      <c r="D13" s="309"/>
      <c r="E13" s="1247" t="s">
        <v>902</v>
      </c>
      <c r="F13" s="1248"/>
      <c r="G13" s="1248"/>
      <c r="H13" s="1248"/>
      <c r="I13" s="1248"/>
      <c r="J13" s="1248"/>
      <c r="K13" s="1248"/>
      <c r="L13" s="1248"/>
      <c r="M13" s="1249"/>
      <c r="N13" s="280"/>
      <c r="O13" s="280"/>
      <c r="P13" s="280"/>
    </row>
    <row r="14" spans="1:16" x14ac:dyDescent="0.2">
      <c r="A14" s="279">
        <v>4</v>
      </c>
      <c r="B14" s="280"/>
      <c r="C14" s="280"/>
      <c r="D14" s="309"/>
      <c r="E14" s="1250"/>
      <c r="F14" s="1251"/>
      <c r="G14" s="1251"/>
      <c r="H14" s="1251"/>
      <c r="I14" s="1251"/>
      <c r="J14" s="1251"/>
      <c r="K14" s="1251"/>
      <c r="L14" s="1251"/>
      <c r="M14" s="1252"/>
      <c r="N14" s="280"/>
      <c r="O14" s="280"/>
      <c r="P14" s="280"/>
    </row>
    <row r="15" spans="1:16" x14ac:dyDescent="0.2">
      <c r="A15" s="279">
        <v>5</v>
      </c>
      <c r="B15" s="280"/>
      <c r="C15" s="280"/>
      <c r="D15" s="309"/>
      <c r="E15" s="1250"/>
      <c r="F15" s="1251"/>
      <c r="G15" s="1251"/>
      <c r="H15" s="1251"/>
      <c r="I15" s="1251"/>
      <c r="J15" s="1251"/>
      <c r="K15" s="1251"/>
      <c r="L15" s="1251"/>
      <c r="M15" s="1252"/>
      <c r="N15" s="280"/>
      <c r="O15" s="280"/>
      <c r="P15" s="280"/>
    </row>
    <row r="16" spans="1:16" x14ac:dyDescent="0.2">
      <c r="A16" s="279">
        <v>6</v>
      </c>
      <c r="B16" s="280"/>
      <c r="C16" s="280"/>
      <c r="D16" s="309"/>
      <c r="E16" s="1250"/>
      <c r="F16" s="1251"/>
      <c r="G16" s="1251"/>
      <c r="H16" s="1251"/>
      <c r="I16" s="1251"/>
      <c r="J16" s="1251"/>
      <c r="K16" s="1251"/>
      <c r="L16" s="1251"/>
      <c r="M16" s="1252"/>
      <c r="N16" s="280"/>
      <c r="O16" s="280"/>
      <c r="P16" s="280"/>
    </row>
    <row r="17" spans="1:16" x14ac:dyDescent="0.2">
      <c r="A17" s="279">
        <v>7</v>
      </c>
      <c r="B17" s="280"/>
      <c r="C17" s="280"/>
      <c r="D17" s="309"/>
      <c r="E17" s="1250"/>
      <c r="F17" s="1251"/>
      <c r="G17" s="1251"/>
      <c r="H17" s="1251"/>
      <c r="I17" s="1251"/>
      <c r="J17" s="1251"/>
      <c r="K17" s="1251"/>
      <c r="L17" s="1251"/>
      <c r="M17" s="1252"/>
      <c r="N17" s="280"/>
      <c r="O17" s="280"/>
      <c r="P17" s="280"/>
    </row>
    <row r="18" spans="1:16" x14ac:dyDescent="0.2">
      <c r="A18" s="279">
        <v>8</v>
      </c>
      <c r="B18" s="280"/>
      <c r="C18" s="280"/>
      <c r="D18" s="309"/>
      <c r="E18" s="1250"/>
      <c r="F18" s="1251"/>
      <c r="G18" s="1251"/>
      <c r="H18" s="1251"/>
      <c r="I18" s="1251"/>
      <c r="J18" s="1251"/>
      <c r="K18" s="1251"/>
      <c r="L18" s="1251"/>
      <c r="M18" s="1252"/>
      <c r="N18" s="280"/>
      <c r="O18" s="280"/>
      <c r="P18" s="280"/>
    </row>
    <row r="19" spans="1:16" x14ac:dyDescent="0.2">
      <c r="A19" s="279">
        <v>9</v>
      </c>
      <c r="B19" s="280"/>
      <c r="C19" s="280"/>
      <c r="D19" s="309"/>
      <c r="E19" s="1250"/>
      <c r="F19" s="1251"/>
      <c r="G19" s="1251"/>
      <c r="H19" s="1251"/>
      <c r="I19" s="1251"/>
      <c r="J19" s="1251"/>
      <c r="K19" s="1251"/>
      <c r="L19" s="1251"/>
      <c r="M19" s="1252"/>
      <c r="N19" s="280"/>
      <c r="O19" s="280"/>
      <c r="P19" s="280"/>
    </row>
    <row r="20" spans="1:16" x14ac:dyDescent="0.2">
      <c r="A20" s="279">
        <v>10</v>
      </c>
      <c r="B20" s="280"/>
      <c r="C20" s="280"/>
      <c r="D20" s="309"/>
      <c r="E20" s="1250"/>
      <c r="F20" s="1251"/>
      <c r="G20" s="1251"/>
      <c r="H20" s="1251"/>
      <c r="I20" s="1251"/>
      <c r="J20" s="1251"/>
      <c r="K20" s="1251"/>
      <c r="L20" s="1251"/>
      <c r="M20" s="1252"/>
      <c r="N20" s="280"/>
      <c r="O20" s="280"/>
      <c r="P20" s="280"/>
    </row>
    <row r="21" spans="1:16" x14ac:dyDescent="0.2">
      <c r="A21" s="279">
        <v>11</v>
      </c>
      <c r="B21" s="280"/>
      <c r="C21" s="280"/>
      <c r="D21" s="309"/>
      <c r="E21" s="1250"/>
      <c r="F21" s="1251"/>
      <c r="G21" s="1251"/>
      <c r="H21" s="1251"/>
      <c r="I21" s="1251"/>
      <c r="J21" s="1251"/>
      <c r="K21" s="1251"/>
      <c r="L21" s="1251"/>
      <c r="M21" s="1252"/>
      <c r="N21" s="280"/>
      <c r="O21" s="280"/>
      <c r="P21" s="280"/>
    </row>
    <row r="22" spans="1:16" x14ac:dyDescent="0.2">
      <c r="A22" s="279">
        <v>12</v>
      </c>
      <c r="B22" s="280"/>
      <c r="C22" s="280"/>
      <c r="D22" s="309"/>
      <c r="E22" s="1253"/>
      <c r="F22" s="1254"/>
      <c r="G22" s="1254"/>
      <c r="H22" s="1254"/>
      <c r="I22" s="1254"/>
      <c r="J22" s="1254"/>
      <c r="K22" s="1254"/>
      <c r="L22" s="1254"/>
      <c r="M22" s="1255"/>
      <c r="N22" s="280"/>
      <c r="O22" s="280"/>
      <c r="P22" s="280"/>
    </row>
    <row r="23" spans="1:16" x14ac:dyDescent="0.2">
      <c r="A23" s="279">
        <v>13</v>
      </c>
      <c r="B23" s="280"/>
      <c r="C23" s="280"/>
      <c r="D23" s="309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</row>
    <row r="24" spans="1:16" x14ac:dyDescent="0.2">
      <c r="A24" s="279">
        <v>14</v>
      </c>
      <c r="B24" s="280"/>
      <c r="C24" s="280"/>
      <c r="D24" s="309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</row>
    <row r="25" spans="1:16" x14ac:dyDescent="0.2">
      <c r="A25" s="281" t="s">
        <v>7</v>
      </c>
      <c r="B25" s="280"/>
      <c r="C25" s="280"/>
      <c r="D25" s="309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</row>
    <row r="26" spans="1:16" x14ac:dyDescent="0.2">
      <c r="A26" s="281" t="s">
        <v>7</v>
      </c>
      <c r="B26" s="280"/>
      <c r="C26" s="280"/>
      <c r="D26" s="309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</row>
    <row r="27" spans="1:16" x14ac:dyDescent="0.2">
      <c r="A27" s="279" t="s">
        <v>18</v>
      </c>
      <c r="B27" s="280"/>
      <c r="C27" s="280"/>
      <c r="D27" s="309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</row>
    <row r="28" spans="1:16" x14ac:dyDescent="0.2">
      <c r="A28" s="282"/>
      <c r="B28" s="282"/>
      <c r="C28" s="282"/>
      <c r="D28" s="282"/>
    </row>
    <row r="29" spans="1:16" x14ac:dyDescent="0.2">
      <c r="A29" s="283"/>
      <c r="B29" s="284"/>
      <c r="C29" s="284"/>
      <c r="D29" s="282"/>
    </row>
    <row r="30" spans="1:16" x14ac:dyDescent="0.2">
      <c r="A30" s="285"/>
      <c r="B30" s="285"/>
      <c r="C30" s="285"/>
    </row>
    <row r="31" spans="1:16" x14ac:dyDescent="0.2">
      <c r="A31" s="285"/>
      <c r="B31" s="285"/>
      <c r="C31" s="285"/>
    </row>
    <row r="32" spans="1:16" x14ac:dyDescent="0.2">
      <c r="A32" s="285"/>
      <c r="B32" s="285"/>
      <c r="C32" s="285"/>
      <c r="L32" s="953" t="s">
        <v>1034</v>
      </c>
      <c r="M32" s="953"/>
      <c r="N32" s="953"/>
      <c r="O32" s="953"/>
      <c r="P32" s="953"/>
    </row>
    <row r="33" spans="1:16" ht="12.75" customHeight="1" x14ac:dyDescent="0.2">
      <c r="A33" s="285"/>
      <c r="B33" s="285"/>
      <c r="C33" s="285"/>
      <c r="L33" s="953"/>
      <c r="M33" s="953"/>
      <c r="N33" s="953"/>
      <c r="O33" s="953"/>
      <c r="P33" s="953"/>
    </row>
    <row r="34" spans="1:16" ht="28.5" customHeight="1" x14ac:dyDescent="0.2">
      <c r="A34" s="285"/>
      <c r="D34" s="285"/>
      <c r="F34" s="285"/>
      <c r="G34" s="285"/>
      <c r="H34" s="285"/>
      <c r="I34" s="285"/>
      <c r="J34" s="285"/>
      <c r="K34" s="285"/>
      <c r="L34" s="953"/>
      <c r="M34" s="953"/>
      <c r="N34" s="953"/>
      <c r="O34" s="953"/>
      <c r="P34" s="953"/>
    </row>
    <row r="35" spans="1:16" ht="12.75" customHeight="1" x14ac:dyDescent="0.2">
      <c r="E35" s="285"/>
      <c r="F35" s="721"/>
      <c r="G35" s="721"/>
      <c r="H35" s="721"/>
      <c r="I35" s="721"/>
      <c r="J35" s="721"/>
      <c r="K35" s="721"/>
      <c r="L35" s="721"/>
      <c r="M35" s="721"/>
      <c r="N35" s="721"/>
    </row>
    <row r="36" spans="1:16" ht="12.75" customHeight="1" x14ac:dyDescent="0.2">
      <c r="E36" s="721"/>
      <c r="F36" s="721"/>
      <c r="G36" s="721"/>
      <c r="H36" s="721"/>
      <c r="I36" s="721"/>
      <c r="J36" s="721"/>
      <c r="K36" s="721"/>
      <c r="L36" s="721"/>
      <c r="M36" s="721"/>
      <c r="N36" s="721"/>
    </row>
    <row r="37" spans="1:16" x14ac:dyDescent="0.2">
      <c r="A37" s="285"/>
      <c r="B37" s="285"/>
      <c r="F37" s="285"/>
      <c r="G37" s="285"/>
      <c r="H37" s="285"/>
      <c r="I37" s="285"/>
      <c r="J37" s="285"/>
      <c r="K37" s="285"/>
      <c r="L37" s="285"/>
      <c r="M37" s="285"/>
      <c r="N37" s="285"/>
    </row>
    <row r="39" spans="1:16" x14ac:dyDescent="0.2">
      <c r="A39" s="722"/>
      <c r="B39" s="722"/>
      <c r="C39" s="722"/>
      <c r="D39" s="722"/>
      <c r="E39" s="722"/>
      <c r="F39" s="722"/>
      <c r="G39" s="722"/>
      <c r="H39" s="722"/>
      <c r="I39" s="722"/>
      <c r="J39" s="722"/>
      <c r="K39" s="722"/>
      <c r="L39" s="722"/>
      <c r="M39" s="722"/>
      <c r="N39" s="722"/>
    </row>
  </sheetData>
  <mergeCells count="17">
    <mergeCell ref="E13:M22"/>
    <mergeCell ref="L32:P34"/>
    <mergeCell ref="O8:P8"/>
    <mergeCell ref="I8:N8"/>
    <mergeCell ref="A6:N6"/>
    <mergeCell ref="A7:B7"/>
    <mergeCell ref="H7:N7"/>
    <mergeCell ref="A8:A9"/>
    <mergeCell ref="B8:B9"/>
    <mergeCell ref="C8:C9"/>
    <mergeCell ref="D8:D9"/>
    <mergeCell ref="E8:H8"/>
    <mergeCell ref="D1:E1"/>
    <mergeCell ref="M1:N1"/>
    <mergeCell ref="A2:N2"/>
    <mergeCell ref="A3:N3"/>
    <mergeCell ref="A4:P4"/>
  </mergeCells>
  <printOptions horizontalCentered="1"/>
  <pageMargins left="0.70866141732283472" right="0.70866141732283472" top="0.23622047244094491" bottom="0" header="0.31496062992125984" footer="0.31496062992125984"/>
  <pageSetup paperSize="9" scale="90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3"/>
  <sheetViews>
    <sheetView topLeftCell="A4" zoomScale="90" zoomScaleNormal="90" zoomScaleSheetLayoutView="100" workbookViewId="0">
      <selection activeCell="I25" sqref="I25"/>
    </sheetView>
  </sheetViews>
  <sheetFormatPr defaultRowHeight="15" x14ac:dyDescent="0.25"/>
  <cols>
    <col min="1" max="1" width="7.140625" style="72" customWidth="1"/>
    <col min="2" max="2" width="11.28515625" style="72" customWidth="1"/>
    <col min="3" max="4" width="8.5703125" style="72" customWidth="1"/>
    <col min="5" max="5" width="8.7109375" style="72" customWidth="1"/>
    <col min="6" max="6" width="8.5703125" style="72" customWidth="1"/>
    <col min="7" max="7" width="9.7109375" style="72" customWidth="1"/>
    <col min="8" max="8" width="10.28515625" style="72" customWidth="1"/>
    <col min="9" max="9" width="9.7109375" style="72" customWidth="1"/>
    <col min="10" max="10" width="9.28515625" style="72" customWidth="1"/>
    <col min="11" max="11" width="7" style="72" customWidth="1"/>
    <col min="12" max="12" width="7.28515625" style="72" customWidth="1"/>
    <col min="13" max="13" width="7.42578125" style="72" customWidth="1"/>
    <col min="14" max="14" width="7.85546875" style="72" customWidth="1"/>
    <col min="15" max="15" width="11.42578125" style="72" customWidth="1"/>
    <col min="16" max="16" width="12.28515625" style="72" customWidth="1"/>
    <col min="17" max="17" width="11.5703125" style="72" customWidth="1"/>
    <col min="18" max="18" width="16" style="72" customWidth="1"/>
    <col min="19" max="19" width="9" style="72" customWidth="1"/>
    <col min="20" max="20" width="9.140625" style="72" hidden="1" customWidth="1"/>
    <col min="21" max="16384" width="9.140625" style="72"/>
  </cols>
  <sheetData>
    <row r="1" spans="1:20" s="16" customFormat="1" ht="15.75" x14ac:dyDescent="0.25">
      <c r="G1" s="941" t="s">
        <v>0</v>
      </c>
      <c r="H1" s="941"/>
      <c r="I1" s="941"/>
      <c r="J1" s="941"/>
      <c r="K1" s="941"/>
      <c r="L1" s="941"/>
      <c r="M1" s="941"/>
      <c r="N1" s="37"/>
      <c r="O1" s="37"/>
      <c r="R1" s="39" t="s">
        <v>539</v>
      </c>
      <c r="S1" s="39"/>
    </row>
    <row r="2" spans="1:20" s="16" customFormat="1" ht="20.25" x14ac:dyDescent="0.3">
      <c r="B2" s="130"/>
      <c r="E2" s="942" t="s">
        <v>747</v>
      </c>
      <c r="F2" s="942"/>
      <c r="G2" s="942"/>
      <c r="H2" s="942"/>
      <c r="I2" s="942"/>
      <c r="J2" s="942"/>
      <c r="K2" s="942"/>
      <c r="L2" s="942"/>
      <c r="M2" s="942"/>
      <c r="N2" s="942"/>
      <c r="O2" s="942"/>
    </row>
    <row r="3" spans="1:20" s="16" customFormat="1" ht="20.25" x14ac:dyDescent="0.3">
      <c r="B3" s="129"/>
      <c r="C3" s="129"/>
      <c r="D3" s="129"/>
      <c r="E3" s="129"/>
      <c r="F3" s="129"/>
      <c r="G3" s="129"/>
      <c r="H3" s="129"/>
      <c r="I3" s="129"/>
      <c r="J3" s="129"/>
    </row>
    <row r="4" spans="1:20" ht="18" x14ac:dyDescent="0.25">
      <c r="B4" s="1275" t="s">
        <v>760</v>
      </c>
      <c r="C4" s="1275"/>
      <c r="D4" s="1275"/>
      <c r="E4" s="1275"/>
      <c r="F4" s="1275"/>
      <c r="G4" s="1275"/>
      <c r="H4" s="1275"/>
      <c r="I4" s="1275"/>
      <c r="J4" s="1275"/>
      <c r="K4" s="1275"/>
      <c r="L4" s="1275"/>
      <c r="M4" s="1275"/>
      <c r="N4" s="1275"/>
      <c r="O4" s="1275"/>
      <c r="P4" s="1275"/>
      <c r="Q4" s="1275"/>
      <c r="R4" s="1275"/>
      <c r="S4" s="1275"/>
      <c r="T4" s="1275"/>
    </row>
    <row r="5" spans="1:20" x14ac:dyDescent="0.25">
      <c r="C5" s="73"/>
      <c r="D5" s="73"/>
      <c r="E5" s="73"/>
      <c r="F5" s="73"/>
      <c r="G5" s="73"/>
      <c r="H5" s="73"/>
      <c r="M5" s="73"/>
      <c r="N5" s="73"/>
      <c r="O5" s="73"/>
      <c r="P5" s="73"/>
      <c r="Q5" s="73"/>
      <c r="R5" s="73"/>
      <c r="S5" s="73"/>
      <c r="T5" s="73"/>
    </row>
    <row r="6" spans="1:20" x14ac:dyDescent="0.25">
      <c r="A6" s="944" t="s">
        <v>159</v>
      </c>
      <c r="B6" s="944"/>
    </row>
    <row r="7" spans="1:20" x14ac:dyDescent="0.25">
      <c r="B7" s="75"/>
    </row>
    <row r="8" spans="1:20" s="76" customFormat="1" ht="42" customHeight="1" x14ac:dyDescent="0.25">
      <c r="A8" s="933" t="s">
        <v>2</v>
      </c>
      <c r="B8" s="1276" t="s">
        <v>3</v>
      </c>
      <c r="C8" s="1280" t="s">
        <v>237</v>
      </c>
      <c r="D8" s="1280"/>
      <c r="E8" s="1280"/>
      <c r="F8" s="1280"/>
      <c r="G8" s="1278" t="s">
        <v>892</v>
      </c>
      <c r="H8" s="1279"/>
      <c r="I8" s="1279"/>
      <c r="J8" s="1281"/>
      <c r="K8" s="1278" t="s">
        <v>206</v>
      </c>
      <c r="L8" s="1279"/>
      <c r="M8" s="1279"/>
      <c r="N8" s="1281"/>
      <c r="O8" s="1278" t="s">
        <v>105</v>
      </c>
      <c r="P8" s="1279"/>
      <c r="Q8" s="1279"/>
      <c r="R8" s="1268"/>
    </row>
    <row r="9" spans="1:20" s="77" customFormat="1" ht="37.5" customHeight="1" x14ac:dyDescent="0.25">
      <c r="A9" s="933"/>
      <c r="B9" s="1277"/>
      <c r="C9" s="84" t="s">
        <v>91</v>
      </c>
      <c r="D9" s="84" t="s">
        <v>95</v>
      </c>
      <c r="E9" s="84" t="s">
        <v>96</v>
      </c>
      <c r="F9" s="84" t="s">
        <v>18</v>
      </c>
      <c r="G9" s="84" t="s">
        <v>91</v>
      </c>
      <c r="H9" s="84" t="s">
        <v>95</v>
      </c>
      <c r="I9" s="84" t="s">
        <v>96</v>
      </c>
      <c r="J9" s="84" t="s">
        <v>18</v>
      </c>
      <c r="K9" s="84" t="s">
        <v>91</v>
      </c>
      <c r="L9" s="84" t="s">
        <v>95</v>
      </c>
      <c r="M9" s="84" t="s">
        <v>96</v>
      </c>
      <c r="N9" s="84" t="s">
        <v>18</v>
      </c>
      <c r="O9" s="84" t="s">
        <v>138</v>
      </c>
      <c r="P9" s="84" t="s">
        <v>139</v>
      </c>
      <c r="Q9" s="164" t="s">
        <v>140</v>
      </c>
      <c r="R9" s="84" t="s">
        <v>141</v>
      </c>
      <c r="S9" s="123"/>
    </row>
    <row r="10" spans="1:20" s="337" customFormat="1" ht="16.149999999999999" customHeight="1" x14ac:dyDescent="0.2">
      <c r="A10" s="63">
        <v>1</v>
      </c>
      <c r="B10" s="155">
        <v>2</v>
      </c>
      <c r="C10" s="336">
        <v>3</v>
      </c>
      <c r="D10" s="336">
        <v>4</v>
      </c>
      <c r="E10" s="336">
        <v>5</v>
      </c>
      <c r="F10" s="336">
        <v>6</v>
      </c>
      <c r="G10" s="336">
        <v>7</v>
      </c>
      <c r="H10" s="336">
        <v>8</v>
      </c>
      <c r="I10" s="336">
        <v>9</v>
      </c>
      <c r="J10" s="336">
        <v>10</v>
      </c>
      <c r="K10" s="336">
        <v>11</v>
      </c>
      <c r="L10" s="336">
        <v>12</v>
      </c>
      <c r="M10" s="336">
        <v>13</v>
      </c>
      <c r="N10" s="336">
        <v>14</v>
      </c>
      <c r="O10" s="336">
        <v>15</v>
      </c>
      <c r="P10" s="336">
        <v>16</v>
      </c>
      <c r="Q10" s="336">
        <v>17</v>
      </c>
      <c r="R10" s="155">
        <v>18</v>
      </c>
    </row>
    <row r="11" spans="1:20" s="166" customFormat="1" ht="16.149999999999999" customHeight="1" x14ac:dyDescent="0.2">
      <c r="A11" s="5">
        <v>1</v>
      </c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3"/>
    </row>
    <row r="12" spans="1:20" s="166" customFormat="1" ht="16.149999999999999" customHeight="1" x14ac:dyDescent="0.2">
      <c r="A12" s="5">
        <v>2</v>
      </c>
      <c r="B12" s="83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3"/>
    </row>
    <row r="13" spans="1:20" s="166" customFormat="1" ht="16.149999999999999" customHeight="1" x14ac:dyDescent="0.2">
      <c r="A13" s="5">
        <v>3</v>
      </c>
      <c r="B13" s="83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3"/>
    </row>
    <row r="14" spans="1:20" s="166" customFormat="1" ht="16.149999999999999" customHeight="1" x14ac:dyDescent="0.2">
      <c r="A14" s="5">
        <v>4</v>
      </c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3"/>
    </row>
    <row r="15" spans="1:20" s="166" customFormat="1" ht="16.149999999999999" customHeight="1" x14ac:dyDescent="0.2">
      <c r="A15" s="5">
        <v>5</v>
      </c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3"/>
    </row>
    <row r="16" spans="1:20" s="166" customFormat="1" ht="16.149999999999999" customHeight="1" x14ac:dyDescent="0.2">
      <c r="A16" s="5">
        <v>6</v>
      </c>
      <c r="B16" s="83"/>
      <c r="C16" s="84"/>
      <c r="D16" s="84"/>
      <c r="E16" s="84"/>
      <c r="F16" s="84"/>
      <c r="G16" s="1266" t="s">
        <v>902</v>
      </c>
      <c r="H16" s="1267"/>
      <c r="I16" s="1267"/>
      <c r="J16" s="1267"/>
      <c r="K16" s="1267"/>
      <c r="L16" s="1267"/>
      <c r="M16" s="1267"/>
      <c r="N16" s="1267"/>
      <c r="O16" s="1268"/>
      <c r="P16" s="84"/>
      <c r="Q16" s="84"/>
      <c r="R16" s="83"/>
    </row>
    <row r="17" spans="1:45" s="166" customFormat="1" ht="16.149999999999999" customHeight="1" x14ac:dyDescent="0.2">
      <c r="A17" s="5">
        <v>7</v>
      </c>
      <c r="B17" s="83"/>
      <c r="C17" s="84"/>
      <c r="D17" s="84"/>
      <c r="E17" s="84"/>
      <c r="F17" s="84"/>
      <c r="G17" s="1269"/>
      <c r="H17" s="1270"/>
      <c r="I17" s="1270"/>
      <c r="J17" s="1270"/>
      <c r="K17" s="1270"/>
      <c r="L17" s="1270"/>
      <c r="M17" s="1270"/>
      <c r="N17" s="1270"/>
      <c r="O17" s="1271"/>
      <c r="P17" s="84"/>
      <c r="Q17" s="84"/>
      <c r="R17" s="83"/>
    </row>
    <row r="18" spans="1:45" s="166" customFormat="1" ht="16.149999999999999" customHeight="1" x14ac:dyDescent="0.2">
      <c r="A18" s="5">
        <v>8</v>
      </c>
      <c r="B18" s="83"/>
      <c r="C18" s="84"/>
      <c r="D18" s="84"/>
      <c r="E18" s="84"/>
      <c r="F18" s="84"/>
      <c r="G18" s="1269"/>
      <c r="H18" s="1270"/>
      <c r="I18" s="1270"/>
      <c r="J18" s="1270"/>
      <c r="K18" s="1270"/>
      <c r="L18" s="1270"/>
      <c r="M18" s="1270"/>
      <c r="N18" s="1270"/>
      <c r="O18" s="1271"/>
      <c r="P18" s="84"/>
      <c r="Q18" s="84"/>
      <c r="R18" s="83"/>
    </row>
    <row r="19" spans="1:45" s="166" customFormat="1" ht="16.149999999999999" customHeight="1" x14ac:dyDescent="0.2">
      <c r="A19" s="5">
        <v>9</v>
      </c>
      <c r="B19" s="83"/>
      <c r="C19" s="84"/>
      <c r="D19" s="84"/>
      <c r="E19" s="84"/>
      <c r="F19" s="84"/>
      <c r="G19" s="1269"/>
      <c r="H19" s="1270"/>
      <c r="I19" s="1270"/>
      <c r="J19" s="1270"/>
      <c r="K19" s="1270"/>
      <c r="L19" s="1270"/>
      <c r="M19" s="1270"/>
      <c r="N19" s="1270"/>
      <c r="O19" s="1271"/>
      <c r="P19" s="84"/>
      <c r="Q19" s="84"/>
      <c r="R19" s="83"/>
    </row>
    <row r="20" spans="1:45" s="166" customFormat="1" ht="16.149999999999999" customHeight="1" x14ac:dyDescent="0.2">
      <c r="A20" s="5">
        <v>10</v>
      </c>
      <c r="B20" s="83"/>
      <c r="C20" s="84"/>
      <c r="D20" s="84"/>
      <c r="E20" s="84"/>
      <c r="F20" s="84"/>
      <c r="G20" s="1269"/>
      <c r="H20" s="1270"/>
      <c r="I20" s="1270"/>
      <c r="J20" s="1270"/>
      <c r="K20" s="1270"/>
      <c r="L20" s="1270"/>
      <c r="M20" s="1270"/>
      <c r="N20" s="1270"/>
      <c r="O20" s="1271"/>
      <c r="P20" s="84"/>
      <c r="Q20" s="84"/>
      <c r="R20" s="83"/>
    </row>
    <row r="21" spans="1:45" s="166" customFormat="1" ht="16.149999999999999" customHeight="1" x14ac:dyDescent="0.2">
      <c r="A21" s="5">
        <v>11</v>
      </c>
      <c r="B21" s="83"/>
      <c r="C21" s="84"/>
      <c r="D21" s="84"/>
      <c r="E21" s="84"/>
      <c r="F21" s="84"/>
      <c r="G21" s="1269"/>
      <c r="H21" s="1270"/>
      <c r="I21" s="1270"/>
      <c r="J21" s="1270"/>
      <c r="K21" s="1270"/>
      <c r="L21" s="1270"/>
      <c r="M21" s="1270"/>
      <c r="N21" s="1270"/>
      <c r="O21" s="1271"/>
      <c r="P21" s="84"/>
      <c r="Q21" s="84"/>
      <c r="R21" s="83"/>
    </row>
    <row r="22" spans="1:45" x14ac:dyDescent="0.25">
      <c r="A22" s="5">
        <v>12</v>
      </c>
      <c r="B22" s="78"/>
      <c r="C22" s="79"/>
      <c r="D22" s="79"/>
      <c r="E22" s="79"/>
      <c r="F22" s="79"/>
      <c r="G22" s="1269"/>
      <c r="H22" s="1270"/>
      <c r="I22" s="1270"/>
      <c r="J22" s="1270"/>
      <c r="K22" s="1270"/>
      <c r="L22" s="1270"/>
      <c r="M22" s="1270"/>
      <c r="N22" s="1270"/>
      <c r="O22" s="1271"/>
      <c r="P22" s="79"/>
      <c r="Q22" s="79"/>
      <c r="R22" s="79"/>
    </row>
    <row r="23" spans="1:45" x14ac:dyDescent="0.25">
      <c r="A23" s="5">
        <v>13</v>
      </c>
      <c r="B23" s="80"/>
      <c r="C23" s="79"/>
      <c r="D23" s="79"/>
      <c r="E23" s="79"/>
      <c r="F23" s="79"/>
      <c r="G23" s="1272"/>
      <c r="H23" s="1273"/>
      <c r="I23" s="1273"/>
      <c r="J23" s="1273"/>
      <c r="K23" s="1273"/>
      <c r="L23" s="1273"/>
      <c r="M23" s="1273"/>
      <c r="N23" s="1273"/>
      <c r="O23" s="1274"/>
      <c r="P23" s="79"/>
      <c r="Q23" s="79"/>
      <c r="R23" s="79"/>
    </row>
    <row r="24" spans="1:45" x14ac:dyDescent="0.25">
      <c r="A24" s="5">
        <v>14</v>
      </c>
      <c r="B24" s="80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</row>
    <row r="25" spans="1:45" x14ac:dyDescent="0.25">
      <c r="A25" s="132" t="s">
        <v>7</v>
      </c>
      <c r="B25" s="80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</row>
    <row r="26" spans="1:45" s="79" customFormat="1" x14ac:dyDescent="0.25">
      <c r="A26" s="132" t="s">
        <v>7</v>
      </c>
      <c r="B26" s="80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</row>
    <row r="27" spans="1:45" ht="15.75" x14ac:dyDescent="0.25">
      <c r="A27" s="290" t="s">
        <v>18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</row>
    <row r="30" spans="1:45" s="16" customFormat="1" ht="12.75" x14ac:dyDescent="0.2">
      <c r="A30" s="15"/>
      <c r="B30" s="703"/>
      <c r="C30" s="703"/>
      <c r="D30" s="703"/>
      <c r="E30" s="703"/>
      <c r="F30" s="703"/>
      <c r="G30" s="15"/>
      <c r="H30" s="15"/>
      <c r="I30" s="703"/>
      <c r="J30" s="703"/>
      <c r="K30" s="15"/>
      <c r="L30" s="15"/>
      <c r="M30" s="15"/>
      <c r="N30" s="15"/>
      <c r="O30" s="15"/>
      <c r="P30" s="698"/>
      <c r="Q30" s="698"/>
      <c r="R30" s="698"/>
      <c r="S30" s="698"/>
    </row>
    <row r="31" spans="1:45" s="16" customFormat="1" ht="12.75" customHeight="1" x14ac:dyDescent="0.2">
      <c r="A31" s="703"/>
      <c r="B31" s="703"/>
      <c r="C31" s="703"/>
      <c r="D31" s="703"/>
      <c r="E31" s="703"/>
      <c r="F31" s="703"/>
      <c r="G31" s="703"/>
      <c r="H31" s="703"/>
      <c r="I31" s="703"/>
      <c r="J31" s="15"/>
      <c r="K31" s="33"/>
      <c r="L31" s="33"/>
      <c r="M31" s="33"/>
      <c r="N31" s="33"/>
      <c r="O31" s="953" t="s">
        <v>1034</v>
      </c>
      <c r="P31" s="953"/>
      <c r="Q31" s="953"/>
      <c r="R31" s="953"/>
      <c r="S31" s="953"/>
    </row>
    <row r="32" spans="1:45" s="16" customFormat="1" ht="12.75" customHeight="1" x14ac:dyDescent="0.2">
      <c r="A32" s="703"/>
      <c r="B32" s="703"/>
      <c r="C32" s="703"/>
      <c r="D32" s="703"/>
      <c r="E32" s="703"/>
      <c r="F32" s="703"/>
      <c r="G32" s="703"/>
      <c r="H32" s="703"/>
      <c r="I32" s="703"/>
      <c r="J32" s="33"/>
      <c r="K32" s="33"/>
      <c r="L32" s="33"/>
      <c r="M32" s="33"/>
      <c r="N32" s="33"/>
      <c r="O32" s="953"/>
      <c r="P32" s="953"/>
      <c r="Q32" s="953"/>
      <c r="R32" s="953"/>
      <c r="S32" s="953"/>
    </row>
    <row r="33" spans="1:19" s="16" customFormat="1" ht="35.25" customHeight="1" x14ac:dyDescent="0.2">
      <c r="A33" s="15"/>
      <c r="B33" s="15"/>
      <c r="C33" s="703"/>
      <c r="D33" s="703"/>
      <c r="E33" s="703"/>
      <c r="F33" s="703"/>
      <c r="G33" s="703"/>
      <c r="H33" s="703"/>
      <c r="I33" s="703"/>
      <c r="J33" s="703"/>
      <c r="K33" s="15"/>
      <c r="L33" s="15"/>
      <c r="M33" s="15"/>
      <c r="N33" s="33"/>
      <c r="O33" s="953"/>
      <c r="P33" s="953"/>
      <c r="Q33" s="953"/>
      <c r="R33" s="953"/>
      <c r="S33" s="953"/>
    </row>
  </sheetData>
  <mergeCells count="12">
    <mergeCell ref="G1:M1"/>
    <mergeCell ref="E2:O2"/>
    <mergeCell ref="O8:R8"/>
    <mergeCell ref="C8:F8"/>
    <mergeCell ref="K8:N8"/>
    <mergeCell ref="G8:J8"/>
    <mergeCell ref="G16:O23"/>
    <mergeCell ref="O31:S33"/>
    <mergeCell ref="B4:T4"/>
    <mergeCell ref="A6:B6"/>
    <mergeCell ref="A8:A9"/>
    <mergeCell ref="B8:B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7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3"/>
  <sheetViews>
    <sheetView topLeftCell="F1" zoomScale="70" zoomScaleNormal="70" zoomScaleSheetLayoutView="90" workbookViewId="0">
      <selection activeCell="O31" sqref="O31:S33"/>
    </sheetView>
  </sheetViews>
  <sheetFormatPr defaultRowHeight="15" x14ac:dyDescent="0.25"/>
  <cols>
    <col min="1" max="1" width="7.28515625" style="72" customWidth="1"/>
    <col min="2" max="2" width="14.140625" style="72" customWidth="1"/>
    <col min="3" max="3" width="15.42578125" style="72" customWidth="1"/>
    <col min="4" max="4" width="14.85546875" style="72" customWidth="1"/>
    <col min="5" max="5" width="11.85546875" style="72" customWidth="1"/>
    <col min="6" max="6" width="9.85546875" style="72" customWidth="1"/>
    <col min="7" max="7" width="12.7109375" style="72" customWidth="1"/>
    <col min="8" max="9" width="11" style="72" customWidth="1"/>
    <col min="10" max="10" width="14.140625" style="72" customWidth="1"/>
    <col min="11" max="11" width="12.28515625" style="72" customWidth="1"/>
    <col min="12" max="12" width="13.140625" style="72" customWidth="1"/>
    <col min="13" max="13" width="9.7109375" style="72" customWidth="1"/>
    <col min="14" max="14" width="9.5703125" style="72" customWidth="1"/>
    <col min="15" max="15" width="12.7109375" style="72" customWidth="1"/>
    <col min="16" max="16" width="13.28515625" style="72" customWidth="1"/>
    <col min="17" max="17" width="11.28515625" style="72" customWidth="1"/>
    <col min="18" max="18" width="9.28515625" style="72" customWidth="1"/>
    <col min="19" max="19" width="9.140625" style="72"/>
    <col min="20" max="20" width="12.28515625" style="72" customWidth="1"/>
    <col min="21" max="16384" width="9.140625" style="72"/>
  </cols>
  <sheetData>
    <row r="1" spans="1:20" s="16" customFormat="1" ht="15.75" x14ac:dyDescent="0.25">
      <c r="C1" s="41"/>
      <c r="D1" s="41"/>
      <c r="E1" s="41"/>
      <c r="F1" s="41"/>
      <c r="G1" s="41"/>
      <c r="H1" s="41"/>
      <c r="I1" s="107" t="s">
        <v>0</v>
      </c>
      <c r="J1" s="41"/>
      <c r="Q1" s="1112" t="s">
        <v>540</v>
      </c>
      <c r="R1" s="1112"/>
    </row>
    <row r="2" spans="1:20" s="16" customFormat="1" ht="20.25" x14ac:dyDescent="0.3">
      <c r="G2" s="942" t="s">
        <v>747</v>
      </c>
      <c r="H2" s="942"/>
      <c r="I2" s="942"/>
      <c r="J2" s="942"/>
      <c r="K2" s="942"/>
      <c r="L2" s="942"/>
      <c r="M2" s="942"/>
      <c r="N2" s="40"/>
      <c r="O2" s="40"/>
      <c r="P2" s="40"/>
      <c r="Q2" s="40"/>
    </row>
    <row r="3" spans="1:20" s="16" customFormat="1" ht="20.25" x14ac:dyDescent="0.3">
      <c r="G3" s="129"/>
      <c r="H3" s="129"/>
      <c r="I3" s="129"/>
      <c r="J3" s="129"/>
      <c r="K3" s="129"/>
      <c r="L3" s="129"/>
      <c r="M3" s="129"/>
      <c r="N3" s="40"/>
      <c r="O3" s="40"/>
      <c r="P3" s="40"/>
      <c r="Q3" s="40"/>
    </row>
    <row r="4" spans="1:20" ht="18" x14ac:dyDescent="0.25">
      <c r="B4" s="1282" t="s">
        <v>761</v>
      </c>
      <c r="C4" s="1282"/>
      <c r="D4" s="1282"/>
      <c r="E4" s="1282"/>
      <c r="F4" s="1282"/>
      <c r="G4" s="1282"/>
      <c r="H4" s="1282"/>
      <c r="I4" s="1282"/>
      <c r="J4" s="1282"/>
      <c r="K4" s="1282"/>
      <c r="L4" s="1282"/>
      <c r="M4" s="1282"/>
      <c r="N4" s="1282"/>
      <c r="O4" s="1282"/>
      <c r="P4" s="1282"/>
      <c r="Q4" s="1282"/>
      <c r="R4" s="1282"/>
      <c r="S4" s="1282"/>
      <c r="T4" s="1282"/>
    </row>
    <row r="5" spans="1:20" ht="15.75" x14ac:dyDescent="0.25">
      <c r="C5" s="73"/>
      <c r="D5" s="74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</row>
    <row r="6" spans="1:20" x14ac:dyDescent="0.25">
      <c r="A6" s="85" t="s">
        <v>160</v>
      </c>
    </row>
    <row r="7" spans="1:20" x14ac:dyDescent="0.25">
      <c r="B7" s="75"/>
      <c r="Q7" s="116" t="s">
        <v>135</v>
      </c>
    </row>
    <row r="8" spans="1:20" s="76" customFormat="1" ht="32.450000000000003" customHeight="1" x14ac:dyDescent="0.25">
      <c r="A8" s="933" t="s">
        <v>2</v>
      </c>
      <c r="B8" s="1276" t="s">
        <v>3</v>
      </c>
      <c r="C8" s="1280" t="s">
        <v>453</v>
      </c>
      <c r="D8" s="1280"/>
      <c r="E8" s="1280"/>
      <c r="F8" s="1280"/>
      <c r="G8" s="1280" t="s">
        <v>454</v>
      </c>
      <c r="H8" s="1280"/>
      <c r="I8" s="1280"/>
      <c r="J8" s="1280"/>
      <c r="K8" s="1280" t="s">
        <v>455</v>
      </c>
      <c r="L8" s="1280"/>
      <c r="M8" s="1280"/>
      <c r="N8" s="1280"/>
      <c r="O8" s="1280" t="s">
        <v>456</v>
      </c>
      <c r="P8" s="1280"/>
      <c r="Q8" s="1280"/>
      <c r="R8" s="1276"/>
      <c r="S8" s="1291" t="s">
        <v>158</v>
      </c>
    </row>
    <row r="9" spans="1:20" s="77" customFormat="1" ht="75" customHeight="1" x14ac:dyDescent="0.25">
      <c r="A9" s="933"/>
      <c r="B9" s="1277"/>
      <c r="C9" s="84" t="s">
        <v>155</v>
      </c>
      <c r="D9" s="133" t="s">
        <v>157</v>
      </c>
      <c r="E9" s="84" t="s">
        <v>134</v>
      </c>
      <c r="F9" s="133" t="s">
        <v>156</v>
      </c>
      <c r="G9" s="84" t="s">
        <v>238</v>
      </c>
      <c r="H9" s="133" t="s">
        <v>157</v>
      </c>
      <c r="I9" s="84" t="s">
        <v>134</v>
      </c>
      <c r="J9" s="133" t="s">
        <v>156</v>
      </c>
      <c r="K9" s="84" t="s">
        <v>238</v>
      </c>
      <c r="L9" s="133" t="s">
        <v>157</v>
      </c>
      <c r="M9" s="84" t="s">
        <v>134</v>
      </c>
      <c r="N9" s="133" t="s">
        <v>156</v>
      </c>
      <c r="O9" s="84" t="s">
        <v>238</v>
      </c>
      <c r="P9" s="133" t="s">
        <v>157</v>
      </c>
      <c r="Q9" s="84" t="s">
        <v>134</v>
      </c>
      <c r="R9" s="134" t="s">
        <v>156</v>
      </c>
      <c r="S9" s="1291"/>
    </row>
    <row r="10" spans="1:20" s="77" customFormat="1" ht="16.149999999999999" customHeight="1" x14ac:dyDescent="0.25">
      <c r="A10" s="5">
        <v>1</v>
      </c>
      <c r="B10" s="83">
        <v>2</v>
      </c>
      <c r="C10" s="71">
        <v>3</v>
      </c>
      <c r="D10" s="71">
        <v>4</v>
      </c>
      <c r="E10" s="71">
        <v>5</v>
      </c>
      <c r="F10" s="71">
        <v>6</v>
      </c>
      <c r="G10" s="71">
        <v>7</v>
      </c>
      <c r="H10" s="71">
        <v>8</v>
      </c>
      <c r="I10" s="71">
        <v>9</v>
      </c>
      <c r="J10" s="71">
        <v>10</v>
      </c>
      <c r="K10" s="71">
        <v>11</v>
      </c>
      <c r="L10" s="71">
        <v>12</v>
      </c>
      <c r="M10" s="71">
        <v>13</v>
      </c>
      <c r="N10" s="71">
        <v>14</v>
      </c>
      <c r="O10" s="71">
        <v>15</v>
      </c>
      <c r="P10" s="71">
        <v>16</v>
      </c>
      <c r="Q10" s="71">
        <v>17</v>
      </c>
      <c r="R10" s="125">
        <v>18</v>
      </c>
      <c r="S10" s="132">
        <v>19</v>
      </c>
    </row>
    <row r="11" spans="1:20" s="77" customFormat="1" ht="16.149999999999999" customHeight="1" x14ac:dyDescent="0.25">
      <c r="A11" s="5">
        <v>1</v>
      </c>
      <c r="B11" s="83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125"/>
      <c r="S11" s="132"/>
    </row>
    <row r="12" spans="1:20" s="77" customFormat="1" ht="16.149999999999999" customHeight="1" x14ac:dyDescent="0.25">
      <c r="A12" s="5">
        <v>2</v>
      </c>
      <c r="B12" s="83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125"/>
      <c r="S12" s="132"/>
    </row>
    <row r="13" spans="1:20" s="77" customFormat="1" ht="16.149999999999999" customHeight="1" x14ac:dyDescent="0.25">
      <c r="A13" s="5">
        <v>3</v>
      </c>
      <c r="B13" s="83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125"/>
      <c r="S13" s="132"/>
    </row>
    <row r="14" spans="1:20" s="77" customFormat="1" ht="16.149999999999999" customHeight="1" x14ac:dyDescent="0.25">
      <c r="A14" s="5">
        <v>4</v>
      </c>
      <c r="B14" s="83"/>
      <c r="C14" s="71"/>
      <c r="D14" s="71"/>
      <c r="E14" s="71"/>
      <c r="F14" s="71"/>
      <c r="G14" s="71"/>
      <c r="H14" s="71"/>
      <c r="I14" s="1266" t="s">
        <v>902</v>
      </c>
      <c r="J14" s="1283"/>
      <c r="K14" s="1283"/>
      <c r="L14" s="1283"/>
      <c r="M14" s="1283"/>
      <c r="N14" s="1283"/>
      <c r="O14" s="1284"/>
      <c r="P14" s="71"/>
      <c r="Q14" s="71"/>
      <c r="R14" s="125"/>
      <c r="S14" s="132"/>
    </row>
    <row r="15" spans="1:20" s="77" customFormat="1" ht="16.149999999999999" customHeight="1" x14ac:dyDescent="0.25">
      <c r="A15" s="5">
        <v>5</v>
      </c>
      <c r="B15" s="83"/>
      <c r="C15" s="71"/>
      <c r="D15" s="71"/>
      <c r="E15" s="71"/>
      <c r="F15" s="71"/>
      <c r="G15" s="71"/>
      <c r="H15" s="71"/>
      <c r="I15" s="1285"/>
      <c r="J15" s="1286"/>
      <c r="K15" s="1286"/>
      <c r="L15" s="1286"/>
      <c r="M15" s="1286"/>
      <c r="N15" s="1286"/>
      <c r="O15" s="1287"/>
      <c r="P15" s="71"/>
      <c r="Q15" s="71"/>
      <c r="R15" s="125"/>
      <c r="S15" s="132"/>
    </row>
    <row r="16" spans="1:20" s="77" customFormat="1" ht="16.149999999999999" customHeight="1" x14ac:dyDescent="0.25">
      <c r="A16" s="5">
        <v>6</v>
      </c>
      <c r="B16" s="83"/>
      <c r="C16" s="71"/>
      <c r="D16" s="71"/>
      <c r="E16" s="71"/>
      <c r="F16" s="71"/>
      <c r="G16" s="71"/>
      <c r="H16" s="71"/>
      <c r="I16" s="1285"/>
      <c r="J16" s="1286"/>
      <c r="K16" s="1286"/>
      <c r="L16" s="1286"/>
      <c r="M16" s="1286"/>
      <c r="N16" s="1286"/>
      <c r="O16" s="1287"/>
      <c r="P16" s="71"/>
      <c r="Q16" s="71"/>
      <c r="R16" s="125"/>
      <c r="S16" s="132"/>
    </row>
    <row r="17" spans="1:45" s="77" customFormat="1" ht="16.149999999999999" customHeight="1" x14ac:dyDescent="0.25">
      <c r="A17" s="5">
        <v>7</v>
      </c>
      <c r="B17" s="83"/>
      <c r="C17" s="71"/>
      <c r="D17" s="71"/>
      <c r="E17" s="71"/>
      <c r="F17" s="71"/>
      <c r="G17" s="71"/>
      <c r="H17" s="71"/>
      <c r="I17" s="1285"/>
      <c r="J17" s="1286"/>
      <c r="K17" s="1286"/>
      <c r="L17" s="1286"/>
      <c r="M17" s="1286"/>
      <c r="N17" s="1286"/>
      <c r="O17" s="1287"/>
      <c r="P17" s="71"/>
      <c r="Q17" s="71"/>
      <c r="R17" s="125"/>
      <c r="S17" s="132"/>
    </row>
    <row r="18" spans="1:45" x14ac:dyDescent="0.25">
      <c r="A18" s="5">
        <v>8</v>
      </c>
      <c r="B18" s="78"/>
      <c r="C18" s="79"/>
      <c r="D18" s="79"/>
      <c r="E18" s="79"/>
      <c r="F18" s="79"/>
      <c r="G18" s="79"/>
      <c r="H18" s="79"/>
      <c r="I18" s="1285"/>
      <c r="J18" s="1286"/>
      <c r="K18" s="1286"/>
      <c r="L18" s="1286"/>
      <c r="M18" s="1286"/>
      <c r="N18" s="1286"/>
      <c r="O18" s="1287"/>
      <c r="P18" s="79"/>
      <c r="Q18" s="79"/>
      <c r="R18" s="79"/>
      <c r="S18" s="79"/>
    </row>
    <row r="19" spans="1:45" x14ac:dyDescent="0.25">
      <c r="A19" s="5">
        <v>9</v>
      </c>
      <c r="B19" s="80"/>
      <c r="C19" s="79"/>
      <c r="D19" s="79"/>
      <c r="E19" s="79"/>
      <c r="F19" s="79"/>
      <c r="G19" s="79"/>
      <c r="H19" s="79"/>
      <c r="I19" s="1285"/>
      <c r="J19" s="1286"/>
      <c r="K19" s="1286"/>
      <c r="L19" s="1286"/>
      <c r="M19" s="1286"/>
      <c r="N19" s="1286"/>
      <c r="O19" s="1287"/>
      <c r="P19" s="79"/>
      <c r="Q19" s="79"/>
      <c r="R19" s="79"/>
      <c r="S19" s="79"/>
    </row>
    <row r="20" spans="1:45" x14ac:dyDescent="0.25">
      <c r="A20" s="5">
        <v>10</v>
      </c>
      <c r="B20" s="80"/>
      <c r="C20" s="79"/>
      <c r="D20" s="79"/>
      <c r="E20" s="79"/>
      <c r="F20" s="79"/>
      <c r="G20" s="79"/>
      <c r="H20" s="79"/>
      <c r="I20" s="1285"/>
      <c r="J20" s="1286"/>
      <c r="K20" s="1286"/>
      <c r="L20" s="1286"/>
      <c r="M20" s="1286"/>
      <c r="N20" s="1286"/>
      <c r="O20" s="1287"/>
      <c r="P20" s="79"/>
      <c r="Q20" s="79"/>
      <c r="R20" s="79"/>
      <c r="S20" s="79"/>
    </row>
    <row r="21" spans="1:45" x14ac:dyDescent="0.25">
      <c r="A21" s="5">
        <v>11</v>
      </c>
      <c r="B21" s="80"/>
      <c r="C21" s="79"/>
      <c r="D21" s="79"/>
      <c r="E21" s="79"/>
      <c r="F21" s="79"/>
      <c r="G21" s="79"/>
      <c r="H21" s="79"/>
      <c r="I21" s="1285"/>
      <c r="J21" s="1286"/>
      <c r="K21" s="1286"/>
      <c r="L21" s="1286"/>
      <c r="M21" s="1286"/>
      <c r="N21" s="1286"/>
      <c r="O21" s="1287"/>
      <c r="P21" s="79"/>
      <c r="Q21" s="79"/>
      <c r="R21" s="79"/>
      <c r="S21" s="79"/>
    </row>
    <row r="22" spans="1:45" s="79" customFormat="1" x14ac:dyDescent="0.25">
      <c r="A22" s="5">
        <v>12</v>
      </c>
      <c r="B22" s="80"/>
      <c r="I22" s="1285"/>
      <c r="J22" s="1286"/>
      <c r="K22" s="1286"/>
      <c r="L22" s="1286"/>
      <c r="M22" s="1286"/>
      <c r="N22" s="1286"/>
      <c r="O22" s="1287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</row>
    <row r="23" spans="1:45" x14ac:dyDescent="0.25">
      <c r="A23" s="5">
        <v>13</v>
      </c>
      <c r="B23" s="79"/>
      <c r="C23" s="79"/>
      <c r="D23" s="79"/>
      <c r="E23" s="79"/>
      <c r="F23" s="79"/>
      <c r="G23" s="79"/>
      <c r="H23" s="79"/>
      <c r="I23" s="1288"/>
      <c r="J23" s="1289"/>
      <c r="K23" s="1289"/>
      <c r="L23" s="1289"/>
      <c r="M23" s="1289"/>
      <c r="N23" s="1289"/>
      <c r="O23" s="1290"/>
      <c r="P23" s="79"/>
      <c r="Q23" s="79"/>
      <c r="R23" s="79"/>
      <c r="S23" s="79"/>
    </row>
    <row r="24" spans="1:45" x14ac:dyDescent="0.25">
      <c r="A24" s="5">
        <v>14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</row>
    <row r="25" spans="1:45" x14ac:dyDescent="0.25">
      <c r="A25" s="117" t="s">
        <v>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</row>
    <row r="26" spans="1:45" x14ac:dyDescent="0.25">
      <c r="A26" s="117" t="s">
        <v>7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</row>
    <row r="27" spans="1:45" x14ac:dyDescent="0.25">
      <c r="A27" s="289" t="s">
        <v>18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1:45" x14ac:dyDescent="0.25">
      <c r="A28" s="291" t="s">
        <v>490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</row>
    <row r="29" spans="1:45" s="16" customFormat="1" ht="12.75" x14ac:dyDescent="0.2">
      <c r="A29" s="15" t="s">
        <v>12</v>
      </c>
      <c r="G29" s="15"/>
      <c r="H29" s="15"/>
      <c r="J29" s="703"/>
      <c r="K29" s="15"/>
      <c r="L29" s="15"/>
      <c r="M29" s="15"/>
      <c r="N29" s="15"/>
      <c r="O29" s="15"/>
      <c r="P29" s="15"/>
      <c r="Q29" s="15"/>
      <c r="R29" s="698"/>
      <c r="S29" s="698"/>
    </row>
    <row r="30" spans="1:45" s="16" customFormat="1" ht="12.75" customHeight="1" x14ac:dyDescent="0.2">
      <c r="J30" s="15"/>
      <c r="K30" s="33"/>
      <c r="L30" s="33"/>
      <c r="M30" s="33"/>
      <c r="N30" s="33"/>
      <c r="O30" s="33"/>
      <c r="P30" s="33"/>
      <c r="Q30" s="33"/>
      <c r="R30" s="33"/>
      <c r="S30" s="33"/>
    </row>
    <row r="31" spans="1:45" s="16" customFormat="1" ht="12.75" customHeight="1" x14ac:dyDescent="0.2">
      <c r="J31" s="33"/>
      <c r="K31" s="33"/>
      <c r="L31" s="33"/>
      <c r="M31" s="33"/>
      <c r="N31" s="33"/>
      <c r="O31" s="953" t="s">
        <v>1034</v>
      </c>
      <c r="P31" s="953"/>
      <c r="Q31" s="953"/>
      <c r="R31" s="953"/>
      <c r="S31" s="953"/>
    </row>
    <row r="32" spans="1:45" s="16" customFormat="1" ht="12.75" x14ac:dyDescent="0.2">
      <c r="A32" s="15"/>
      <c r="B32" s="15"/>
      <c r="J32" s="703"/>
      <c r="K32" s="15"/>
      <c r="L32" s="15"/>
      <c r="M32" s="15"/>
      <c r="N32" s="15"/>
      <c r="O32" s="953"/>
      <c r="P32" s="953"/>
      <c r="Q32" s="953"/>
      <c r="R32" s="953"/>
      <c r="S32" s="953"/>
    </row>
    <row r="33" spans="15:19" ht="29.25" customHeight="1" x14ac:dyDescent="0.25">
      <c r="O33" s="953"/>
      <c r="P33" s="953"/>
      <c r="Q33" s="953"/>
      <c r="R33" s="953"/>
      <c r="S33" s="953"/>
    </row>
  </sheetData>
  <mergeCells count="12">
    <mergeCell ref="A8:A9"/>
    <mergeCell ref="B8:B9"/>
    <mergeCell ref="C8:F8"/>
    <mergeCell ref="G8:J8"/>
    <mergeCell ref="K8:N8"/>
    <mergeCell ref="O31:S33"/>
    <mergeCell ref="Q1:R1"/>
    <mergeCell ref="B4:T4"/>
    <mergeCell ref="G2:M2"/>
    <mergeCell ref="I14:O23"/>
    <mergeCell ref="S8:S9"/>
    <mergeCell ref="O8:R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60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G34"/>
  <sheetViews>
    <sheetView topLeftCell="A10" zoomScale="80" zoomScaleNormal="80" zoomScaleSheetLayoutView="100" workbookViewId="0">
      <selection activeCell="D33" sqref="D33"/>
    </sheetView>
  </sheetViews>
  <sheetFormatPr defaultRowHeight="15" x14ac:dyDescent="0.25"/>
  <cols>
    <col min="1" max="1" width="9.140625" style="72"/>
    <col min="2" max="2" width="25.140625" style="72" customWidth="1"/>
    <col min="3" max="3" width="17.5703125" style="72" customWidth="1"/>
    <col min="4" max="4" width="19.7109375" style="72" customWidth="1"/>
    <col min="5" max="5" width="18.140625" style="72" customWidth="1"/>
    <col min="6" max="6" width="15.42578125" style="72" customWidth="1"/>
    <col min="7" max="7" width="15.7109375" style="72" customWidth="1"/>
    <col min="8" max="8" width="12.28515625" style="72" customWidth="1"/>
    <col min="9" max="16384" width="9.140625" style="72"/>
  </cols>
  <sheetData>
    <row r="1" spans="1:9" s="16" customFormat="1" x14ac:dyDescent="0.2">
      <c r="C1" s="41"/>
      <c r="D1" s="41"/>
      <c r="E1" s="41"/>
      <c r="F1" s="1112" t="s">
        <v>702</v>
      </c>
      <c r="G1" s="1112"/>
    </row>
    <row r="2" spans="1:9" s="16" customFormat="1" ht="30.75" customHeight="1" x14ac:dyDescent="0.3">
      <c r="B2" s="942" t="s">
        <v>747</v>
      </c>
      <c r="C2" s="942"/>
      <c r="D2" s="942"/>
      <c r="E2" s="942"/>
      <c r="F2" s="942"/>
      <c r="G2" s="40"/>
      <c r="H2" s="40"/>
      <c r="I2" s="40"/>
    </row>
    <row r="3" spans="1:9" s="16" customFormat="1" ht="20.25" x14ac:dyDescent="0.3">
      <c r="G3" s="129"/>
    </row>
    <row r="4" spans="1:9" ht="18" x14ac:dyDescent="0.25">
      <c r="B4" s="1275" t="s">
        <v>705</v>
      </c>
      <c r="C4" s="1275"/>
      <c r="D4" s="1275"/>
      <c r="E4" s="1275"/>
      <c r="F4" s="1275"/>
      <c r="G4" s="1275"/>
      <c r="H4" s="1275"/>
    </row>
    <row r="5" spans="1:9" ht="15.75" x14ac:dyDescent="0.25">
      <c r="C5" s="73"/>
      <c r="D5" s="74"/>
      <c r="E5" s="73"/>
      <c r="F5" s="73"/>
      <c r="G5" s="73"/>
      <c r="H5" s="73"/>
    </row>
    <row r="6" spans="1:9" x14ac:dyDescent="0.25">
      <c r="A6" s="85" t="s">
        <v>160</v>
      </c>
    </row>
    <row r="7" spans="1:9" x14ac:dyDescent="0.25">
      <c r="B7" s="325"/>
    </row>
    <row r="8" spans="1:9" s="77" customFormat="1" ht="30.75" customHeight="1" x14ac:dyDescent="0.25">
      <c r="A8" s="1293" t="s">
        <v>2</v>
      </c>
      <c r="B8" s="1292" t="s">
        <v>3</v>
      </c>
      <c r="C8" s="1292" t="s">
        <v>850</v>
      </c>
      <c r="D8" s="1294" t="s">
        <v>851</v>
      </c>
      <c r="E8" s="1292" t="s">
        <v>701</v>
      </c>
      <c r="F8" s="1292"/>
      <c r="G8" s="1292"/>
    </row>
    <row r="9" spans="1:9" s="77" customFormat="1" ht="48.75" customHeight="1" x14ac:dyDescent="0.25">
      <c r="A9" s="1293"/>
      <c r="B9" s="1292"/>
      <c r="C9" s="1292"/>
      <c r="D9" s="1295"/>
      <c r="E9" s="327" t="s">
        <v>706</v>
      </c>
      <c r="F9" s="327" t="s">
        <v>700</v>
      </c>
      <c r="G9" s="327" t="s">
        <v>18</v>
      </c>
    </row>
    <row r="10" spans="1:9" s="77" customFormat="1" ht="16.149999999999999" customHeight="1" x14ac:dyDescent="0.25">
      <c r="A10" s="63">
        <v>1</v>
      </c>
      <c r="B10" s="336">
        <v>2</v>
      </c>
      <c r="C10" s="336">
        <v>3</v>
      </c>
      <c r="D10" s="336">
        <v>4</v>
      </c>
      <c r="E10" s="338">
        <v>5</v>
      </c>
      <c r="F10" s="338">
        <v>6</v>
      </c>
      <c r="G10" s="338">
        <v>7</v>
      </c>
    </row>
    <row r="11" spans="1:9" s="77" customFormat="1" ht="16.149999999999999" customHeight="1" x14ac:dyDescent="0.25">
      <c r="A11" s="862">
        <v>1</v>
      </c>
      <c r="B11" s="865" t="s">
        <v>903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</row>
    <row r="12" spans="1:9" s="77" customFormat="1" ht="16.149999999999999" customHeight="1" x14ac:dyDescent="0.25">
      <c r="A12" s="862">
        <v>2</v>
      </c>
      <c r="B12" s="865" t="s">
        <v>904</v>
      </c>
      <c r="C12" s="71">
        <v>94</v>
      </c>
      <c r="D12" s="71">
        <v>0</v>
      </c>
      <c r="E12" s="71">
        <v>0</v>
      </c>
      <c r="F12" s="71">
        <v>0</v>
      </c>
      <c r="G12" s="71">
        <v>0</v>
      </c>
    </row>
    <row r="13" spans="1:9" s="77" customFormat="1" ht="16.149999999999999" customHeight="1" x14ac:dyDescent="0.25">
      <c r="A13" s="862">
        <v>3</v>
      </c>
      <c r="B13" s="865" t="s">
        <v>905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</row>
    <row r="14" spans="1:9" s="77" customFormat="1" ht="16.149999999999999" customHeight="1" x14ac:dyDescent="0.25">
      <c r="A14" s="862">
        <v>4</v>
      </c>
      <c r="B14" s="865" t="s">
        <v>906</v>
      </c>
      <c r="C14" s="71">
        <v>226</v>
      </c>
      <c r="D14" s="71">
        <v>0</v>
      </c>
      <c r="E14" s="71">
        <v>0</v>
      </c>
      <c r="F14" s="71">
        <v>0</v>
      </c>
      <c r="G14" s="71">
        <v>0</v>
      </c>
    </row>
    <row r="15" spans="1:9" s="77" customFormat="1" ht="16.149999999999999" customHeight="1" x14ac:dyDescent="0.25">
      <c r="A15" s="862">
        <v>5</v>
      </c>
      <c r="B15" s="865" t="s">
        <v>907</v>
      </c>
      <c r="C15" s="71">
        <v>161</v>
      </c>
      <c r="D15" s="71">
        <v>9</v>
      </c>
      <c r="E15" s="71">
        <v>0.54</v>
      </c>
      <c r="F15" s="71">
        <v>0.36</v>
      </c>
      <c r="G15" s="71">
        <v>0.9</v>
      </c>
    </row>
    <row r="16" spans="1:9" s="77" customFormat="1" ht="16.149999999999999" customHeight="1" x14ac:dyDescent="0.25">
      <c r="A16" s="862">
        <v>6</v>
      </c>
      <c r="B16" s="865" t="s">
        <v>908</v>
      </c>
      <c r="C16" s="605">
        <v>255</v>
      </c>
      <c r="D16" s="605">
        <v>0</v>
      </c>
      <c r="E16" s="605">
        <v>0</v>
      </c>
      <c r="F16" s="71">
        <v>0</v>
      </c>
      <c r="G16" s="71">
        <v>0</v>
      </c>
    </row>
    <row r="17" spans="1:33" s="77" customFormat="1" ht="16.149999999999999" customHeight="1" x14ac:dyDescent="0.25">
      <c r="A17" s="862">
        <v>7</v>
      </c>
      <c r="B17" s="865" t="s">
        <v>909</v>
      </c>
      <c r="C17" s="605">
        <v>226</v>
      </c>
      <c r="D17" s="605">
        <v>0</v>
      </c>
      <c r="E17" s="605">
        <v>0</v>
      </c>
      <c r="F17" s="71">
        <v>0</v>
      </c>
      <c r="G17" s="71">
        <v>0</v>
      </c>
    </row>
    <row r="18" spans="1:33" x14ac:dyDescent="0.25">
      <c r="A18" s="862">
        <v>8</v>
      </c>
      <c r="B18" s="871" t="s">
        <v>910</v>
      </c>
      <c r="C18" s="605">
        <v>0</v>
      </c>
      <c r="D18" s="605">
        <v>0</v>
      </c>
      <c r="E18" s="605">
        <v>0</v>
      </c>
      <c r="F18" s="117">
        <v>0</v>
      </c>
      <c r="G18" s="117">
        <v>0</v>
      </c>
    </row>
    <row r="19" spans="1:33" x14ac:dyDescent="0.25">
      <c r="A19" s="862">
        <v>9</v>
      </c>
      <c r="B19" s="872" t="s">
        <v>911</v>
      </c>
      <c r="C19" s="605">
        <v>154</v>
      </c>
      <c r="D19" s="605">
        <v>0</v>
      </c>
      <c r="E19" s="605">
        <v>0</v>
      </c>
      <c r="F19" s="117">
        <v>0</v>
      </c>
      <c r="G19" s="117">
        <v>0</v>
      </c>
    </row>
    <row r="20" spans="1:33" x14ac:dyDescent="0.25">
      <c r="A20" s="862">
        <v>10</v>
      </c>
      <c r="B20" s="872" t="s">
        <v>912</v>
      </c>
      <c r="C20" s="605">
        <v>101</v>
      </c>
      <c r="D20" s="605">
        <v>39</v>
      </c>
      <c r="E20" s="605">
        <v>2.34</v>
      </c>
      <c r="F20" s="117">
        <v>1.56</v>
      </c>
      <c r="G20" s="117">
        <v>3.9</v>
      </c>
    </row>
    <row r="21" spans="1:33" x14ac:dyDescent="0.25">
      <c r="A21" s="862">
        <v>11</v>
      </c>
      <c r="B21" s="872" t="s">
        <v>913</v>
      </c>
      <c r="C21" s="605">
        <v>0</v>
      </c>
      <c r="D21" s="605">
        <v>0</v>
      </c>
      <c r="E21" s="605">
        <v>0</v>
      </c>
      <c r="F21" s="117">
        <v>0</v>
      </c>
      <c r="G21" s="117">
        <v>0</v>
      </c>
    </row>
    <row r="22" spans="1:33" s="79" customFormat="1" x14ac:dyDescent="0.25">
      <c r="A22" s="862">
        <v>12</v>
      </c>
      <c r="B22" s="872" t="s">
        <v>914</v>
      </c>
      <c r="C22" s="605">
        <v>0</v>
      </c>
      <c r="D22" s="605">
        <v>0</v>
      </c>
      <c r="E22" s="605">
        <v>0</v>
      </c>
      <c r="F22" s="117">
        <v>0</v>
      </c>
      <c r="G22" s="117">
        <v>0</v>
      </c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</row>
    <row r="23" spans="1:33" x14ac:dyDescent="0.25">
      <c r="A23" s="862">
        <v>13</v>
      </c>
      <c r="B23" s="117" t="s">
        <v>915</v>
      </c>
      <c r="C23" s="605">
        <v>101</v>
      </c>
      <c r="D23" s="605">
        <v>101</v>
      </c>
      <c r="E23" s="605">
        <v>6.06</v>
      </c>
      <c r="F23" s="117">
        <v>4.04</v>
      </c>
      <c r="G23" s="117">
        <v>10.1</v>
      </c>
    </row>
    <row r="24" spans="1:33" x14ac:dyDescent="0.25">
      <c r="A24" s="862">
        <v>14</v>
      </c>
      <c r="B24" s="117" t="s">
        <v>916</v>
      </c>
      <c r="C24" s="117">
        <v>0</v>
      </c>
      <c r="D24" s="117">
        <v>0</v>
      </c>
      <c r="E24" s="117">
        <v>0</v>
      </c>
      <c r="F24" s="117">
        <v>0</v>
      </c>
      <c r="G24" s="117">
        <v>0</v>
      </c>
    </row>
    <row r="25" spans="1:33" x14ac:dyDescent="0.25">
      <c r="A25" s="117">
        <v>15</v>
      </c>
      <c r="B25" s="117" t="s">
        <v>917</v>
      </c>
      <c r="C25" s="117">
        <v>0</v>
      </c>
      <c r="D25" s="117">
        <v>0</v>
      </c>
      <c r="E25" s="117">
        <v>0</v>
      </c>
      <c r="F25" s="117">
        <v>0</v>
      </c>
      <c r="G25" s="117">
        <v>0</v>
      </c>
    </row>
    <row r="26" spans="1:33" x14ac:dyDescent="0.25">
      <c r="A26" s="117">
        <v>16</v>
      </c>
      <c r="B26" s="117" t="s">
        <v>918</v>
      </c>
      <c r="C26" s="117">
        <v>0</v>
      </c>
      <c r="D26" s="117">
        <v>0</v>
      </c>
      <c r="E26" s="117">
        <v>0</v>
      </c>
      <c r="F26" s="117">
        <v>0</v>
      </c>
      <c r="G26" s="117">
        <v>0</v>
      </c>
    </row>
    <row r="27" spans="1:33" x14ac:dyDescent="0.25">
      <c r="A27" s="292">
        <v>17</v>
      </c>
      <c r="B27" s="117" t="s">
        <v>919</v>
      </c>
      <c r="C27" s="117">
        <v>38</v>
      </c>
      <c r="D27" s="117">
        <v>0</v>
      </c>
      <c r="E27" s="117">
        <v>0</v>
      </c>
      <c r="F27" s="117">
        <v>0</v>
      </c>
      <c r="G27" s="117">
        <v>0</v>
      </c>
    </row>
    <row r="28" spans="1:33" x14ac:dyDescent="0.25">
      <c r="A28" s="292">
        <v>18</v>
      </c>
      <c r="B28" s="117" t="s">
        <v>920</v>
      </c>
      <c r="C28" s="117">
        <v>0</v>
      </c>
      <c r="D28" s="117">
        <v>0</v>
      </c>
      <c r="E28" s="117">
        <v>0</v>
      </c>
      <c r="F28" s="117">
        <v>0</v>
      </c>
      <c r="G28" s="117">
        <v>0</v>
      </c>
    </row>
    <row r="29" spans="1:33" s="16" customFormat="1" ht="12.75" customHeight="1" x14ac:dyDescent="0.2">
      <c r="A29" s="860">
        <v>19</v>
      </c>
      <c r="B29" s="861" t="s">
        <v>921</v>
      </c>
      <c r="C29" s="861">
        <v>0</v>
      </c>
      <c r="D29" s="861">
        <v>0</v>
      </c>
      <c r="E29" s="861">
        <v>0</v>
      </c>
      <c r="F29" s="861">
        <v>0</v>
      </c>
      <c r="G29" s="860">
        <v>0</v>
      </c>
    </row>
    <row r="30" spans="1:33" s="16" customFormat="1" ht="12.75" x14ac:dyDescent="0.2">
      <c r="A30" s="860">
        <v>20</v>
      </c>
      <c r="B30" s="860" t="s">
        <v>922</v>
      </c>
      <c r="C30" s="861">
        <v>153</v>
      </c>
      <c r="D30" s="861">
        <v>77</v>
      </c>
      <c r="E30" s="861">
        <v>4.62</v>
      </c>
      <c r="F30" s="861">
        <v>3.08</v>
      </c>
      <c r="G30" s="861">
        <v>7.7</v>
      </c>
      <c r="H30" s="864"/>
    </row>
    <row r="31" spans="1:33" ht="15" customHeight="1" x14ac:dyDescent="0.25">
      <c r="A31" s="117">
        <v>21</v>
      </c>
      <c r="B31" s="117" t="s">
        <v>923</v>
      </c>
      <c r="C31" s="117">
        <v>0</v>
      </c>
      <c r="D31" s="873">
        <v>0</v>
      </c>
      <c r="E31" s="873">
        <v>0</v>
      </c>
      <c r="F31" s="873">
        <v>0</v>
      </c>
      <c r="G31" s="873">
        <v>0</v>
      </c>
      <c r="H31" s="726"/>
    </row>
    <row r="32" spans="1:33" ht="15" customHeight="1" x14ac:dyDescent="0.25">
      <c r="A32" s="860">
        <v>22</v>
      </c>
      <c r="B32" s="117" t="s">
        <v>924</v>
      </c>
      <c r="C32" s="860">
        <v>0</v>
      </c>
      <c r="D32" s="873">
        <v>0</v>
      </c>
      <c r="E32" s="873">
        <v>0</v>
      </c>
      <c r="F32" s="873">
        <v>0</v>
      </c>
      <c r="G32" s="873">
        <v>0</v>
      </c>
      <c r="H32" s="726"/>
      <c r="I32" s="33"/>
      <c r="J32" s="33"/>
    </row>
    <row r="33" spans="1:10" ht="25.5" customHeight="1" x14ac:dyDescent="0.25">
      <c r="A33" s="117" t="s">
        <v>18</v>
      </c>
      <c r="B33" s="860"/>
      <c r="C33" s="860">
        <v>1509</v>
      </c>
      <c r="D33" s="873">
        <v>226</v>
      </c>
      <c r="E33" s="873">
        <v>13.559999999999999</v>
      </c>
      <c r="F33" s="873">
        <v>9.0399999999999991</v>
      </c>
      <c r="G33" s="873">
        <v>22.599999999999998</v>
      </c>
      <c r="H33" s="726"/>
      <c r="I33" s="33"/>
      <c r="J33" s="33"/>
    </row>
    <row r="34" spans="1:10" x14ac:dyDescent="0.25">
      <c r="A34" s="703"/>
      <c r="B34" s="15"/>
      <c r="C34" s="15"/>
      <c r="D34" s="15"/>
      <c r="E34" s="33"/>
      <c r="F34" s="33"/>
      <c r="G34" s="33"/>
    </row>
  </sheetData>
  <mergeCells count="8">
    <mergeCell ref="B2:F2"/>
    <mergeCell ref="F1:G1"/>
    <mergeCell ref="E8:G8"/>
    <mergeCell ref="A8:A9"/>
    <mergeCell ref="B8:B9"/>
    <mergeCell ref="C8:C9"/>
    <mergeCell ref="D8:D9"/>
    <mergeCell ref="B4:H4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0"/>
  <sheetViews>
    <sheetView topLeftCell="A4" zoomScale="70" zoomScaleNormal="70" zoomScaleSheetLayoutView="90" workbookViewId="0">
      <selection activeCell="X19" sqref="X19"/>
    </sheetView>
  </sheetViews>
  <sheetFormatPr defaultRowHeight="15" x14ac:dyDescent="0.25"/>
  <cols>
    <col min="1" max="1" width="9.140625" style="72"/>
    <col min="2" max="2" width="18" style="72" customWidth="1"/>
    <col min="3" max="3" width="9.7109375" style="72" customWidth="1"/>
    <col min="4" max="4" width="8.140625" style="72" customWidth="1"/>
    <col min="5" max="5" width="7.42578125" style="72" customWidth="1"/>
    <col min="6" max="6" width="9.140625" style="72" customWidth="1"/>
    <col min="7" max="7" width="9.5703125" style="72" customWidth="1"/>
    <col min="8" max="8" width="8.140625" style="72" customWidth="1"/>
    <col min="9" max="9" width="8.85546875" style="72" customWidth="1"/>
    <col min="10" max="10" width="9.28515625" style="72" customWidth="1"/>
    <col min="11" max="11" width="10.5703125" style="72" customWidth="1"/>
    <col min="12" max="12" width="8.7109375" style="72" customWidth="1"/>
    <col min="13" max="13" width="9" style="72" customWidth="1"/>
    <col min="14" max="14" width="8.5703125" style="72" customWidth="1"/>
    <col min="15" max="15" width="8.7109375" style="72" customWidth="1"/>
    <col min="16" max="16" width="8.5703125" style="72" customWidth="1"/>
    <col min="17" max="17" width="7.85546875" style="72" customWidth="1"/>
    <col min="18" max="18" width="8.5703125" style="72" customWidth="1"/>
    <col min="19" max="20" width="10.5703125" style="72" customWidth="1"/>
    <col min="21" max="21" width="11.140625" style="72" customWidth="1"/>
    <col min="22" max="22" width="10.7109375" style="72" bestFit="1" customWidth="1"/>
    <col min="23" max="16384" width="9.140625" style="72"/>
  </cols>
  <sheetData>
    <row r="1" spans="1:23" s="888" customFormat="1" ht="15.75" x14ac:dyDescent="0.25">
      <c r="C1" s="41"/>
      <c r="D1" s="41"/>
      <c r="E1" s="41"/>
      <c r="F1" s="41"/>
      <c r="G1" s="41"/>
      <c r="H1" s="41"/>
      <c r="I1" s="107" t="s">
        <v>0</v>
      </c>
      <c r="J1" s="107"/>
      <c r="S1" s="889"/>
      <c r="T1" s="889"/>
      <c r="U1" s="1043" t="s">
        <v>541</v>
      </c>
      <c r="V1" s="1043"/>
      <c r="W1" s="39"/>
    </row>
    <row r="2" spans="1:23" s="888" customFormat="1" ht="20.25" x14ac:dyDescent="0.3">
      <c r="E2" s="942" t="s">
        <v>747</v>
      </c>
      <c r="F2" s="942"/>
      <c r="G2" s="942"/>
      <c r="H2" s="942"/>
      <c r="I2" s="942"/>
      <c r="J2" s="942"/>
      <c r="K2" s="942"/>
      <c r="L2" s="942"/>
      <c r="M2" s="942"/>
      <c r="N2" s="942"/>
      <c r="O2" s="942"/>
      <c r="P2" s="942"/>
    </row>
    <row r="3" spans="1:23" s="888" customFormat="1" ht="20.25" x14ac:dyDescent="0.3">
      <c r="H3" s="40"/>
      <c r="I3" s="40"/>
      <c r="J3" s="40"/>
      <c r="K3" s="40"/>
      <c r="L3" s="40"/>
      <c r="M3" s="40"/>
      <c r="N3" s="40"/>
      <c r="O3" s="40"/>
      <c r="P3" s="40"/>
    </row>
    <row r="4" spans="1:23" ht="15.75" x14ac:dyDescent="0.25">
      <c r="C4" s="943" t="s">
        <v>762</v>
      </c>
      <c r="D4" s="943"/>
      <c r="E4" s="943"/>
      <c r="F4" s="943"/>
      <c r="G4" s="943"/>
      <c r="H4" s="943"/>
      <c r="I4" s="943"/>
      <c r="J4" s="943"/>
      <c r="K4" s="943"/>
      <c r="L4" s="943"/>
      <c r="M4" s="943"/>
      <c r="N4" s="943"/>
      <c r="O4" s="943"/>
      <c r="P4" s="943"/>
      <c r="Q4" s="943"/>
      <c r="R4" s="887"/>
      <c r="S4" s="114"/>
      <c r="T4" s="114"/>
      <c r="U4" s="114"/>
      <c r="V4" s="114"/>
    </row>
    <row r="5" spans="1:23" x14ac:dyDescent="0.25">
      <c r="C5" s="73"/>
      <c r="D5" s="73"/>
      <c r="E5" s="73"/>
      <c r="F5" s="73"/>
      <c r="G5" s="73"/>
      <c r="H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23" x14ac:dyDescent="0.25">
      <c r="A6" s="76" t="s">
        <v>159</v>
      </c>
      <c r="B6" s="85"/>
    </row>
    <row r="7" spans="1:23" x14ac:dyDescent="0.25">
      <c r="B7" s="325"/>
    </row>
    <row r="8" spans="1:23" s="76" customFormat="1" ht="24.75" customHeight="1" x14ac:dyDescent="0.25">
      <c r="A8" s="933" t="s">
        <v>2</v>
      </c>
      <c r="B8" s="1280" t="s">
        <v>3</v>
      </c>
      <c r="C8" s="1278" t="s">
        <v>692</v>
      </c>
      <c r="D8" s="1279"/>
      <c r="E8" s="1279"/>
      <c r="F8" s="1279"/>
      <c r="G8" s="1278" t="s">
        <v>696</v>
      </c>
      <c r="H8" s="1279"/>
      <c r="I8" s="1279"/>
      <c r="J8" s="1279"/>
      <c r="K8" s="1278" t="s">
        <v>697</v>
      </c>
      <c r="L8" s="1279"/>
      <c r="M8" s="1279"/>
      <c r="N8" s="1279"/>
      <c r="O8" s="1278" t="s">
        <v>698</v>
      </c>
      <c r="P8" s="1279"/>
      <c r="Q8" s="1279"/>
      <c r="R8" s="1279"/>
      <c r="S8" s="1299" t="s">
        <v>18</v>
      </c>
      <c r="T8" s="1300"/>
      <c r="U8" s="1300"/>
      <c r="V8" s="1300"/>
    </row>
    <row r="9" spans="1:23" s="77" customFormat="1" ht="29.25" customHeight="1" x14ac:dyDescent="0.25">
      <c r="A9" s="933"/>
      <c r="B9" s="1280"/>
      <c r="C9" s="1301" t="s">
        <v>693</v>
      </c>
      <c r="D9" s="1296" t="s">
        <v>695</v>
      </c>
      <c r="E9" s="1297"/>
      <c r="F9" s="1298"/>
      <c r="G9" s="1301" t="s">
        <v>693</v>
      </c>
      <c r="H9" s="1296" t="s">
        <v>695</v>
      </c>
      <c r="I9" s="1297"/>
      <c r="J9" s="1298"/>
      <c r="K9" s="1301" t="s">
        <v>693</v>
      </c>
      <c r="L9" s="1296" t="s">
        <v>695</v>
      </c>
      <c r="M9" s="1297"/>
      <c r="N9" s="1298"/>
      <c r="O9" s="1301" t="s">
        <v>693</v>
      </c>
      <c r="P9" s="1296" t="s">
        <v>695</v>
      </c>
      <c r="Q9" s="1297"/>
      <c r="R9" s="1298"/>
      <c r="S9" s="1301" t="s">
        <v>693</v>
      </c>
      <c r="T9" s="1296" t="s">
        <v>695</v>
      </c>
      <c r="U9" s="1297"/>
      <c r="V9" s="1298"/>
    </row>
    <row r="10" spans="1:23" s="77" customFormat="1" ht="46.5" customHeight="1" x14ac:dyDescent="0.25">
      <c r="A10" s="933"/>
      <c r="B10" s="1280"/>
      <c r="C10" s="1302"/>
      <c r="D10" s="71" t="s">
        <v>694</v>
      </c>
      <c r="E10" s="71" t="s">
        <v>200</v>
      </c>
      <c r="F10" s="71" t="s">
        <v>18</v>
      </c>
      <c r="G10" s="1302"/>
      <c r="H10" s="71" t="s">
        <v>694</v>
      </c>
      <c r="I10" s="71" t="s">
        <v>200</v>
      </c>
      <c r="J10" s="71" t="s">
        <v>18</v>
      </c>
      <c r="K10" s="1302"/>
      <c r="L10" s="71" t="s">
        <v>694</v>
      </c>
      <c r="M10" s="71" t="s">
        <v>200</v>
      </c>
      <c r="N10" s="71" t="s">
        <v>18</v>
      </c>
      <c r="O10" s="1302"/>
      <c r="P10" s="71" t="s">
        <v>694</v>
      </c>
      <c r="Q10" s="71" t="s">
        <v>200</v>
      </c>
      <c r="R10" s="71" t="s">
        <v>18</v>
      </c>
      <c r="S10" s="1302"/>
      <c r="T10" s="71" t="s">
        <v>694</v>
      </c>
      <c r="U10" s="71" t="s">
        <v>200</v>
      </c>
      <c r="V10" s="71" t="s">
        <v>18</v>
      </c>
    </row>
    <row r="11" spans="1:23" s="156" customFormat="1" ht="16.149999999999999" customHeight="1" x14ac:dyDescent="0.25">
      <c r="A11" s="326">
        <v>1</v>
      </c>
      <c r="B11" s="155">
        <v>2</v>
      </c>
      <c r="C11" s="880">
        <v>3</v>
      </c>
      <c r="D11" s="326">
        <v>4</v>
      </c>
      <c r="E11" s="155">
        <v>5</v>
      </c>
      <c r="F11" s="155">
        <v>6</v>
      </c>
      <c r="G11" s="326">
        <v>7</v>
      </c>
      <c r="H11" s="155">
        <v>8</v>
      </c>
      <c r="I11" s="155">
        <v>9</v>
      </c>
      <c r="J11" s="326">
        <v>10</v>
      </c>
      <c r="K11" s="155">
        <v>11</v>
      </c>
      <c r="L11" s="155">
        <v>12</v>
      </c>
      <c r="M11" s="326">
        <v>13</v>
      </c>
      <c r="N11" s="155">
        <v>14</v>
      </c>
      <c r="O11" s="155">
        <v>15</v>
      </c>
      <c r="P11" s="326">
        <v>16</v>
      </c>
      <c r="Q11" s="155">
        <v>17</v>
      </c>
      <c r="R11" s="155">
        <v>18</v>
      </c>
      <c r="S11" s="326">
        <v>19</v>
      </c>
      <c r="T11" s="155">
        <v>20</v>
      </c>
      <c r="U11" s="155">
        <v>21</v>
      </c>
      <c r="V11" s="326">
        <v>22</v>
      </c>
    </row>
    <row r="12" spans="1:23" x14ac:dyDescent="0.25">
      <c r="A12" s="117">
        <v>1</v>
      </c>
      <c r="B12" s="26" t="s">
        <v>903</v>
      </c>
      <c r="C12" s="882"/>
      <c r="D12" s="879"/>
      <c r="E12" s="874"/>
      <c r="F12" s="874"/>
      <c r="G12" s="883"/>
      <c r="H12" s="79"/>
      <c r="I12" s="874"/>
      <c r="J12" s="79"/>
      <c r="K12" s="79"/>
      <c r="L12" s="79"/>
      <c r="M12" s="874"/>
      <c r="N12" s="874"/>
      <c r="O12" s="79"/>
      <c r="P12" s="79"/>
      <c r="Q12" s="874"/>
      <c r="R12" s="874"/>
      <c r="S12" s="79"/>
      <c r="T12" s="79"/>
      <c r="U12" s="79"/>
      <c r="V12" s="874"/>
    </row>
    <row r="13" spans="1:23" x14ac:dyDescent="0.25">
      <c r="A13" s="117">
        <v>2</v>
      </c>
      <c r="B13" s="26" t="s">
        <v>904</v>
      </c>
      <c r="C13" s="882"/>
      <c r="D13" s="879"/>
      <c r="E13" s="874"/>
      <c r="F13" s="874"/>
      <c r="G13" s="883"/>
      <c r="H13" s="79"/>
      <c r="I13" s="874"/>
      <c r="J13" s="79"/>
      <c r="K13" s="79"/>
      <c r="L13" s="79"/>
      <c r="M13" s="874"/>
      <c r="N13" s="874"/>
      <c r="O13" s="79"/>
      <c r="P13" s="79"/>
      <c r="Q13" s="874"/>
      <c r="R13" s="874"/>
      <c r="S13" s="79"/>
      <c r="T13" s="79"/>
      <c r="U13" s="79"/>
      <c r="V13" s="874"/>
    </row>
    <row r="14" spans="1:23" x14ac:dyDescent="0.25">
      <c r="A14" s="117">
        <v>3</v>
      </c>
      <c r="B14" s="26" t="s">
        <v>905</v>
      </c>
      <c r="C14" s="882"/>
      <c r="D14" s="879"/>
      <c r="E14" s="874"/>
      <c r="F14" s="874"/>
      <c r="G14" s="883"/>
      <c r="H14" s="79"/>
      <c r="I14" s="874"/>
      <c r="J14" s="79"/>
      <c r="K14" s="79"/>
      <c r="L14" s="79"/>
      <c r="M14" s="874"/>
      <c r="N14" s="874"/>
      <c r="O14" s="79"/>
      <c r="P14" s="79"/>
      <c r="Q14" s="874"/>
      <c r="R14" s="874"/>
      <c r="S14" s="79"/>
      <c r="T14" s="79"/>
      <c r="U14" s="79"/>
      <c r="V14" s="874"/>
    </row>
    <row r="15" spans="1:23" x14ac:dyDescent="0.25">
      <c r="A15" s="117">
        <v>4</v>
      </c>
      <c r="B15" s="26" t="s">
        <v>906</v>
      </c>
      <c r="C15" s="882"/>
      <c r="D15" s="879"/>
      <c r="E15" s="874"/>
      <c r="F15" s="874"/>
      <c r="G15" s="883"/>
      <c r="H15" s="79"/>
      <c r="I15" s="874"/>
      <c r="J15" s="79"/>
      <c r="K15" s="79"/>
      <c r="L15" s="79"/>
      <c r="M15" s="874"/>
      <c r="N15" s="874"/>
      <c r="O15" s="79"/>
      <c r="P15" s="79"/>
      <c r="Q15" s="874"/>
      <c r="R15" s="874"/>
      <c r="S15" s="79"/>
      <c r="T15" s="79"/>
      <c r="U15" s="79"/>
      <c r="V15" s="874"/>
    </row>
    <row r="16" spans="1:23" x14ac:dyDescent="0.25">
      <c r="A16" s="117">
        <v>5</v>
      </c>
      <c r="B16" s="26" t="s">
        <v>907</v>
      </c>
      <c r="C16" s="882"/>
      <c r="D16" s="879"/>
      <c r="E16" s="874"/>
      <c r="F16" s="874"/>
      <c r="G16" s="883"/>
      <c r="H16" s="79"/>
      <c r="I16" s="874"/>
      <c r="J16" s="79"/>
      <c r="K16" s="79"/>
      <c r="L16" s="79"/>
      <c r="M16" s="874"/>
      <c r="N16" s="874"/>
      <c r="O16" s="79"/>
      <c r="P16" s="79"/>
      <c r="Q16" s="874"/>
      <c r="R16" s="874"/>
      <c r="S16" s="79"/>
      <c r="T16" s="79"/>
      <c r="U16" s="79"/>
      <c r="V16" s="874"/>
    </row>
    <row r="17" spans="1:47" x14ac:dyDescent="0.25">
      <c r="A17" s="117">
        <v>6</v>
      </c>
      <c r="B17" s="26" t="s">
        <v>908</v>
      </c>
      <c r="C17" s="882"/>
      <c r="D17" s="879"/>
      <c r="E17" s="874"/>
      <c r="F17" s="874"/>
      <c r="G17" s="883"/>
      <c r="H17" s="79"/>
      <c r="I17" s="874"/>
      <c r="J17" s="79"/>
      <c r="K17" s="79"/>
      <c r="L17" s="79"/>
      <c r="M17" s="874"/>
      <c r="N17" s="874"/>
      <c r="O17" s="79"/>
      <c r="P17" s="79"/>
      <c r="Q17" s="874"/>
      <c r="R17" s="874"/>
      <c r="S17" s="79"/>
      <c r="T17" s="79"/>
      <c r="U17" s="79"/>
      <c r="V17" s="874"/>
    </row>
    <row r="18" spans="1:47" x14ac:dyDescent="0.25">
      <c r="A18" s="117">
        <v>7</v>
      </c>
      <c r="B18" s="26" t="s">
        <v>909</v>
      </c>
      <c r="C18" s="882"/>
      <c r="D18" s="879"/>
      <c r="E18" s="874"/>
      <c r="F18" s="874"/>
      <c r="G18" s="883"/>
      <c r="H18" s="79"/>
      <c r="I18" s="874"/>
      <c r="J18" s="79"/>
      <c r="K18" s="79"/>
      <c r="L18" s="79"/>
      <c r="M18" s="874"/>
      <c r="N18" s="874"/>
      <c r="O18" s="79"/>
      <c r="P18" s="79"/>
      <c r="Q18" s="874"/>
      <c r="R18" s="874"/>
      <c r="S18" s="79"/>
      <c r="T18" s="79"/>
      <c r="U18" s="79"/>
      <c r="V18" s="874"/>
    </row>
    <row r="19" spans="1:47" x14ac:dyDescent="0.25">
      <c r="A19" s="117">
        <v>8</v>
      </c>
      <c r="B19" s="26" t="s">
        <v>910</v>
      </c>
      <c r="C19" s="882"/>
      <c r="D19" s="879"/>
      <c r="E19" s="874"/>
      <c r="F19" s="874"/>
      <c r="G19" s="883"/>
      <c r="H19" s="79"/>
      <c r="I19" s="874"/>
      <c r="J19" s="79"/>
      <c r="K19" s="79"/>
      <c r="L19" s="79"/>
      <c r="M19" s="874"/>
      <c r="N19" s="874"/>
      <c r="O19" s="79"/>
      <c r="P19" s="79"/>
      <c r="Q19" s="874"/>
      <c r="R19" s="874"/>
      <c r="S19" s="79"/>
      <c r="T19" s="79"/>
      <c r="U19" s="79"/>
      <c r="V19" s="874"/>
    </row>
    <row r="20" spans="1:47" x14ac:dyDescent="0.25">
      <c r="A20" s="117">
        <v>9</v>
      </c>
      <c r="B20" s="26" t="s">
        <v>911</v>
      </c>
      <c r="C20" s="882"/>
      <c r="D20" s="879"/>
      <c r="E20" s="874"/>
      <c r="F20" s="874"/>
      <c r="G20" s="883"/>
      <c r="H20" s="79"/>
      <c r="I20" s="874"/>
      <c r="J20" s="79"/>
      <c r="K20" s="79"/>
      <c r="L20" s="79"/>
      <c r="M20" s="874"/>
      <c r="N20" s="874"/>
      <c r="O20" s="79"/>
      <c r="P20" s="79"/>
      <c r="Q20" s="874"/>
      <c r="R20" s="874"/>
      <c r="S20" s="79"/>
      <c r="T20" s="79"/>
      <c r="U20" s="79"/>
      <c r="V20" s="874"/>
    </row>
    <row r="21" spans="1:47" x14ac:dyDescent="0.25">
      <c r="A21" s="117">
        <v>10</v>
      </c>
      <c r="B21" s="26" t="s">
        <v>912</v>
      </c>
      <c r="C21" s="882"/>
      <c r="D21" s="879"/>
      <c r="E21" s="874"/>
      <c r="F21" s="874"/>
      <c r="G21" s="883"/>
      <c r="H21" s="79"/>
      <c r="I21" s="874"/>
      <c r="J21" s="79"/>
      <c r="K21" s="79"/>
      <c r="L21" s="79"/>
      <c r="M21" s="874"/>
      <c r="N21" s="874"/>
      <c r="O21" s="79"/>
      <c r="P21" s="79"/>
      <c r="Q21" s="874"/>
      <c r="R21" s="874"/>
      <c r="S21" s="79"/>
      <c r="T21" s="79"/>
      <c r="U21" s="79"/>
      <c r="V21" s="874"/>
    </row>
    <row r="22" spans="1:47" x14ac:dyDescent="0.25">
      <c r="A22" s="117">
        <v>11</v>
      </c>
      <c r="B22" s="26" t="s">
        <v>913</v>
      </c>
      <c r="C22" s="882"/>
      <c r="D22" s="879"/>
      <c r="E22" s="874"/>
      <c r="F22" s="874"/>
      <c r="G22" s="883"/>
      <c r="H22" s="79"/>
      <c r="I22" s="874"/>
      <c r="J22" s="79"/>
      <c r="K22" s="79"/>
      <c r="L22" s="79"/>
      <c r="M22" s="874"/>
      <c r="N22" s="874"/>
      <c r="O22" s="79"/>
      <c r="P22" s="79"/>
      <c r="Q22" s="874"/>
      <c r="R22" s="874"/>
      <c r="S22" s="79"/>
      <c r="T22" s="79"/>
      <c r="U22" s="79"/>
      <c r="V22" s="874"/>
    </row>
    <row r="23" spans="1:47" x14ac:dyDescent="0.25">
      <c r="A23" s="117">
        <v>12</v>
      </c>
      <c r="B23" s="26" t="s">
        <v>914</v>
      </c>
      <c r="C23" s="882"/>
      <c r="D23" s="879"/>
      <c r="E23" s="874"/>
      <c r="F23" s="874"/>
      <c r="G23" s="883"/>
      <c r="H23" s="79"/>
      <c r="I23" s="874"/>
      <c r="J23" s="79"/>
      <c r="K23" s="79"/>
      <c r="L23" s="79"/>
      <c r="M23" s="874"/>
      <c r="N23" s="874"/>
      <c r="O23" s="79"/>
      <c r="P23" s="79"/>
      <c r="Q23" s="874"/>
      <c r="R23" s="874"/>
      <c r="S23" s="79"/>
      <c r="T23" s="79"/>
      <c r="U23" s="79"/>
      <c r="V23" s="874"/>
    </row>
    <row r="24" spans="1:47" x14ac:dyDescent="0.25">
      <c r="A24" s="117">
        <v>13</v>
      </c>
      <c r="B24" s="26" t="s">
        <v>915</v>
      </c>
      <c r="C24" s="882"/>
      <c r="D24" s="879"/>
      <c r="E24" s="874"/>
      <c r="F24" s="874"/>
      <c r="G24" s="883"/>
      <c r="H24" s="79"/>
      <c r="I24" s="874"/>
      <c r="J24" s="79"/>
      <c r="K24" s="79"/>
      <c r="L24" s="79"/>
      <c r="M24" s="874"/>
      <c r="N24" s="874"/>
      <c r="O24" s="79"/>
      <c r="P24" s="79"/>
      <c r="Q24" s="874"/>
      <c r="R24" s="874"/>
      <c r="S24" s="79"/>
      <c r="T24" s="79"/>
      <c r="U24" s="79"/>
      <c r="V24" s="874"/>
    </row>
    <row r="25" spans="1:47" x14ac:dyDescent="0.25">
      <c r="A25" s="117">
        <v>14</v>
      </c>
      <c r="B25" s="26" t="s">
        <v>916</v>
      </c>
      <c r="C25" s="882"/>
      <c r="D25" s="879"/>
      <c r="E25" s="874"/>
      <c r="F25" s="874"/>
      <c r="G25" s="883"/>
      <c r="H25" s="79"/>
      <c r="I25" s="874"/>
      <c r="J25" s="79"/>
      <c r="K25" s="79"/>
      <c r="L25" s="79"/>
      <c r="M25" s="874"/>
      <c r="N25" s="874"/>
      <c r="O25" s="79"/>
      <c r="P25" s="79"/>
      <c r="Q25" s="874"/>
      <c r="R25" s="874"/>
      <c r="S25" s="79"/>
      <c r="T25" s="79"/>
      <c r="U25" s="79"/>
      <c r="V25" s="874"/>
    </row>
    <row r="26" spans="1:47" s="79" customFormat="1" x14ac:dyDescent="0.25">
      <c r="A26" s="117">
        <v>15</v>
      </c>
      <c r="B26" s="26" t="s">
        <v>917</v>
      </c>
      <c r="C26" s="882"/>
      <c r="D26" s="879"/>
      <c r="E26" s="874"/>
      <c r="F26" s="874"/>
      <c r="G26" s="883"/>
      <c r="I26" s="874"/>
      <c r="M26" s="874"/>
      <c r="N26" s="874"/>
      <c r="Q26" s="874"/>
      <c r="R26" s="874"/>
      <c r="V26" s="874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</row>
    <row r="27" spans="1:47" x14ac:dyDescent="0.25">
      <c r="A27" s="117">
        <v>16</v>
      </c>
      <c r="B27" s="26" t="s">
        <v>918</v>
      </c>
      <c r="C27" s="882"/>
      <c r="D27" s="879"/>
      <c r="E27" s="874"/>
      <c r="F27" s="874"/>
      <c r="G27" s="883"/>
      <c r="H27" s="79"/>
      <c r="I27" s="874"/>
      <c r="J27" s="79"/>
      <c r="K27" s="79"/>
      <c r="L27" s="79"/>
      <c r="M27" s="874"/>
      <c r="N27" s="874"/>
      <c r="O27" s="79"/>
      <c r="P27" s="79"/>
      <c r="Q27" s="874"/>
      <c r="R27" s="874"/>
      <c r="S27" s="79"/>
      <c r="T27" s="79"/>
      <c r="U27" s="79"/>
      <c r="V27" s="874"/>
    </row>
    <row r="28" spans="1:47" x14ac:dyDescent="0.25">
      <c r="A28" s="117">
        <v>17</v>
      </c>
      <c r="B28" s="26" t="s">
        <v>919</v>
      </c>
      <c r="C28" s="882"/>
      <c r="D28" s="879"/>
      <c r="E28" s="874"/>
      <c r="F28" s="874"/>
      <c r="G28" s="883"/>
      <c r="H28" s="79"/>
      <c r="I28" s="874"/>
      <c r="J28" s="79"/>
      <c r="K28" s="79"/>
      <c r="L28" s="79"/>
      <c r="M28" s="874"/>
      <c r="N28" s="874"/>
      <c r="O28" s="79"/>
      <c r="P28" s="79"/>
      <c r="Q28" s="874"/>
      <c r="R28" s="874"/>
      <c r="S28" s="79"/>
      <c r="T28" s="79"/>
      <c r="U28" s="79"/>
      <c r="V28" s="874"/>
    </row>
    <row r="29" spans="1:47" x14ac:dyDescent="0.25">
      <c r="A29" s="117">
        <v>18</v>
      </c>
      <c r="B29" s="26" t="s">
        <v>920</v>
      </c>
      <c r="C29" s="882"/>
      <c r="D29" s="879"/>
      <c r="E29" s="874"/>
      <c r="F29" s="874"/>
      <c r="G29" s="883"/>
      <c r="H29" s="79"/>
      <c r="I29" s="874"/>
      <c r="J29" s="79"/>
      <c r="K29" s="79"/>
      <c r="L29" s="79"/>
      <c r="M29" s="874"/>
      <c r="N29" s="874"/>
      <c r="O29" s="79"/>
      <c r="P29" s="79"/>
      <c r="Q29" s="874"/>
      <c r="R29" s="874"/>
      <c r="S29" s="79"/>
      <c r="T29" s="79"/>
      <c r="U29" s="79"/>
      <c r="V29" s="874"/>
    </row>
    <row r="30" spans="1:47" s="888" customFormat="1" x14ac:dyDescent="0.25">
      <c r="A30" s="117">
        <v>19</v>
      </c>
      <c r="B30" s="26" t="s">
        <v>921</v>
      </c>
      <c r="C30" s="882"/>
      <c r="D30" s="879"/>
      <c r="E30" s="874"/>
      <c r="F30" s="874"/>
      <c r="G30" s="883"/>
      <c r="H30" s="79"/>
      <c r="I30" s="874"/>
      <c r="J30" s="79"/>
      <c r="K30" s="20"/>
      <c r="L30" s="79"/>
      <c r="M30" s="874"/>
      <c r="N30" s="874"/>
      <c r="O30" s="20"/>
      <c r="P30" s="79"/>
      <c r="Q30" s="874"/>
      <c r="R30" s="874"/>
      <c r="S30" s="79"/>
      <c r="T30" s="79"/>
      <c r="U30" s="79"/>
      <c r="V30" s="874"/>
    </row>
    <row r="31" spans="1:47" s="888" customFormat="1" ht="12.75" customHeight="1" x14ac:dyDescent="0.25">
      <c r="A31" s="117">
        <v>20</v>
      </c>
      <c r="B31" s="26" t="s">
        <v>922</v>
      </c>
      <c r="C31" s="882"/>
      <c r="D31" s="879"/>
      <c r="E31" s="874"/>
      <c r="F31" s="874"/>
      <c r="G31" s="883"/>
      <c r="H31" s="79"/>
      <c r="I31" s="874"/>
      <c r="J31" s="79"/>
      <c r="K31" s="20"/>
      <c r="L31" s="79"/>
      <c r="M31" s="874"/>
      <c r="N31" s="874"/>
      <c r="O31" s="20"/>
      <c r="P31" s="79"/>
      <c r="Q31" s="874"/>
      <c r="R31" s="874"/>
      <c r="S31" s="79"/>
      <c r="T31" s="79"/>
      <c r="U31" s="79"/>
      <c r="V31" s="874"/>
    </row>
    <row r="32" spans="1:47" s="888" customFormat="1" ht="12.75" customHeight="1" x14ac:dyDescent="0.25">
      <c r="A32" s="117">
        <v>21</v>
      </c>
      <c r="B32" s="26" t="s">
        <v>923</v>
      </c>
      <c r="C32" s="882"/>
      <c r="D32" s="879"/>
      <c r="E32" s="874"/>
      <c r="F32" s="874"/>
      <c r="G32" s="883"/>
      <c r="H32" s="79"/>
      <c r="I32" s="874"/>
      <c r="J32" s="79"/>
      <c r="K32" s="20"/>
      <c r="L32" s="79"/>
      <c r="M32" s="874"/>
      <c r="N32" s="874"/>
      <c r="O32" s="20"/>
      <c r="P32" s="79"/>
      <c r="Q32" s="874"/>
      <c r="R32" s="874"/>
      <c r="S32" s="79"/>
      <c r="T32" s="79"/>
      <c r="U32" s="79"/>
      <c r="V32" s="874"/>
    </row>
    <row r="33" spans="1:22" s="888" customFormat="1" x14ac:dyDescent="0.25">
      <c r="A33" s="117">
        <v>22</v>
      </c>
      <c r="B33" s="26" t="s">
        <v>924</v>
      </c>
      <c r="C33" s="882"/>
      <c r="D33" s="879"/>
      <c r="E33" s="874"/>
      <c r="F33" s="874"/>
      <c r="G33" s="883"/>
      <c r="H33" s="79"/>
      <c r="I33" s="874"/>
      <c r="J33" s="79"/>
      <c r="K33" s="20"/>
      <c r="L33" s="79"/>
      <c r="M33" s="874"/>
      <c r="N33" s="874"/>
      <c r="O33" s="20"/>
      <c r="P33" s="79"/>
      <c r="Q33" s="874"/>
      <c r="R33" s="874"/>
      <c r="S33" s="79"/>
      <c r="T33" s="79"/>
      <c r="U33" s="79"/>
      <c r="V33" s="874"/>
    </row>
    <row r="34" spans="1:22" x14ac:dyDescent="0.25">
      <c r="A34" s="79"/>
      <c r="B34" s="396" t="s">
        <v>18</v>
      </c>
      <c r="C34" s="881">
        <f>SUM(C12:C33)</f>
        <v>0</v>
      </c>
      <c r="D34" s="881">
        <f t="shared" ref="D34:V34" si="0">SUM(D12:D33)</f>
        <v>0</v>
      </c>
      <c r="E34" s="884">
        <f t="shared" si="0"/>
        <v>0</v>
      </c>
      <c r="F34" s="881">
        <f t="shared" si="0"/>
        <v>0</v>
      </c>
      <c r="G34" s="881">
        <f t="shared" si="0"/>
        <v>0</v>
      </c>
      <c r="H34" s="881">
        <f t="shared" si="0"/>
        <v>0</v>
      </c>
      <c r="I34" s="884">
        <f t="shared" si="0"/>
        <v>0</v>
      </c>
      <c r="J34" s="881">
        <f t="shared" si="0"/>
        <v>0</v>
      </c>
      <c r="K34" s="881">
        <f t="shared" si="0"/>
        <v>0</v>
      </c>
      <c r="L34" s="881">
        <f t="shared" si="0"/>
        <v>0</v>
      </c>
      <c r="M34" s="884">
        <f t="shared" si="0"/>
        <v>0</v>
      </c>
      <c r="N34" s="881">
        <f t="shared" si="0"/>
        <v>0</v>
      </c>
      <c r="O34" s="881">
        <f t="shared" si="0"/>
        <v>0</v>
      </c>
      <c r="P34" s="881">
        <f t="shared" si="0"/>
        <v>0</v>
      </c>
      <c r="Q34" s="884">
        <f t="shared" si="0"/>
        <v>0</v>
      </c>
      <c r="R34" s="881">
        <f t="shared" si="0"/>
        <v>0</v>
      </c>
      <c r="S34" s="881">
        <f t="shared" si="0"/>
        <v>0</v>
      </c>
      <c r="T34" s="881">
        <f t="shared" si="0"/>
        <v>0</v>
      </c>
      <c r="U34" s="881">
        <f t="shared" si="0"/>
        <v>0</v>
      </c>
      <c r="V34" s="881">
        <f t="shared" si="0"/>
        <v>0</v>
      </c>
    </row>
    <row r="36" spans="1:22" x14ac:dyDescent="0.25">
      <c r="J36" s="888"/>
      <c r="K36" s="15"/>
      <c r="L36" s="15"/>
      <c r="M36" s="15"/>
      <c r="N36" s="15"/>
      <c r="O36" s="15"/>
      <c r="P36" s="15"/>
      <c r="Q36" s="15"/>
      <c r="R36" s="15"/>
      <c r="S36" s="698"/>
      <c r="T36" s="698"/>
      <c r="U36" s="698"/>
      <c r="V36" s="698"/>
    </row>
    <row r="37" spans="1:22" x14ac:dyDescent="0.25">
      <c r="J37" s="888"/>
      <c r="K37" s="33"/>
      <c r="L37" s="33"/>
      <c r="M37" s="33"/>
      <c r="N37" s="33"/>
      <c r="O37" s="33"/>
      <c r="P37" s="885"/>
      <c r="Q37" s="885"/>
      <c r="R37" s="33"/>
      <c r="S37" s="33"/>
      <c r="T37" s="33"/>
      <c r="U37" s="33"/>
      <c r="V37" s="33"/>
    </row>
    <row r="38" spans="1:22" x14ac:dyDescent="0.25">
      <c r="J38" s="33"/>
      <c r="K38" s="33"/>
      <c r="L38" s="33"/>
      <c r="M38" s="33"/>
      <c r="N38" s="33"/>
      <c r="O38" s="33"/>
      <c r="P38" s="33"/>
      <c r="Q38" s="33"/>
      <c r="R38" s="953" t="s">
        <v>1034</v>
      </c>
      <c r="S38" s="953"/>
      <c r="T38" s="953"/>
      <c r="U38" s="953"/>
      <c r="V38" s="953"/>
    </row>
    <row r="39" spans="1:22" x14ac:dyDescent="0.25">
      <c r="J39" s="888"/>
      <c r="K39" s="15"/>
      <c r="L39" s="15"/>
      <c r="M39" s="15"/>
      <c r="N39" s="15"/>
      <c r="O39" s="15"/>
      <c r="P39" s="15"/>
      <c r="Q39" s="33"/>
      <c r="R39" s="953"/>
      <c r="S39" s="953"/>
      <c r="T39" s="953"/>
      <c r="U39" s="953"/>
      <c r="V39" s="953"/>
    </row>
    <row r="40" spans="1:22" ht="21.75" customHeight="1" x14ac:dyDescent="0.25">
      <c r="R40" s="953"/>
      <c r="S40" s="953"/>
      <c r="T40" s="953"/>
      <c r="U40" s="953"/>
      <c r="V40" s="953"/>
    </row>
  </sheetData>
  <mergeCells count="21">
    <mergeCell ref="O9:O10"/>
    <mergeCell ref="P9:R9"/>
    <mergeCell ref="S9:S10"/>
    <mergeCell ref="T9:V9"/>
    <mergeCell ref="R38:V40"/>
    <mergeCell ref="L9:N9"/>
    <mergeCell ref="U1:V1"/>
    <mergeCell ref="E2:P2"/>
    <mergeCell ref="C4:Q4"/>
    <mergeCell ref="A8:A10"/>
    <mergeCell ref="B8:B10"/>
    <mergeCell ref="C8:F8"/>
    <mergeCell ref="G8:J8"/>
    <mergeCell ref="K8:N8"/>
    <mergeCell ref="O8:R8"/>
    <mergeCell ref="S8:V8"/>
    <mergeCell ref="C9:C10"/>
    <mergeCell ref="D9:F9"/>
    <mergeCell ref="G9:G10"/>
    <mergeCell ref="H9:J9"/>
    <mergeCell ref="K9:K10"/>
  </mergeCells>
  <printOptions horizontalCentered="1"/>
  <pageMargins left="0.70866141732283472" right="0.70866141732283472" top="0.23622047244094491" bottom="0" header="0.31496062992125984" footer="0.31496062992125984"/>
  <pageSetup paperSize="9" scale="63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0"/>
  <sheetViews>
    <sheetView topLeftCell="E2" zoomScale="70" zoomScaleNormal="70" zoomScaleSheetLayoutView="90" workbookViewId="0">
      <selection activeCell="AA16" sqref="AA16"/>
    </sheetView>
  </sheetViews>
  <sheetFormatPr defaultRowHeight="15" x14ac:dyDescent="0.25"/>
  <cols>
    <col min="1" max="1" width="9.140625" style="72"/>
    <col min="2" max="2" width="18" style="72" customWidth="1"/>
    <col min="3" max="10" width="6.5703125" style="72" customWidth="1"/>
    <col min="11" max="11" width="10.5703125" style="72" customWidth="1"/>
    <col min="12" max="12" width="8.7109375" style="72" customWidth="1"/>
    <col min="13" max="13" width="9" style="72" customWidth="1"/>
    <col min="14" max="14" width="8.5703125" style="72" customWidth="1"/>
    <col min="15" max="15" width="8.7109375" style="72" customWidth="1"/>
    <col min="16" max="16" width="8.5703125" style="72" customWidth="1"/>
    <col min="17" max="17" width="7.85546875" style="72" customWidth="1"/>
    <col min="18" max="18" width="8.5703125" style="72" customWidth="1"/>
    <col min="19" max="19" width="6.85546875" style="72" customWidth="1"/>
    <col min="20" max="20" width="10.5703125" style="72" customWidth="1"/>
    <col min="21" max="21" width="11.140625" style="72" customWidth="1"/>
    <col min="22" max="22" width="10.7109375" style="72" bestFit="1" customWidth="1"/>
    <col min="23" max="16384" width="9.140625" style="72"/>
  </cols>
  <sheetData>
    <row r="1" spans="1:23" s="16" customFormat="1" ht="15.75" x14ac:dyDescent="0.25">
      <c r="C1" s="41"/>
      <c r="D1" s="41"/>
      <c r="E1" s="41"/>
      <c r="F1" s="41"/>
      <c r="G1" s="41"/>
      <c r="H1" s="41"/>
      <c r="I1" s="107" t="s">
        <v>0</v>
      </c>
      <c r="J1" s="107"/>
      <c r="S1" s="38"/>
      <c r="T1" s="38"/>
      <c r="U1" s="1043" t="s">
        <v>699</v>
      </c>
      <c r="V1" s="1043"/>
      <c r="W1" s="39"/>
    </row>
    <row r="2" spans="1:23" s="16" customFormat="1" ht="20.25" x14ac:dyDescent="0.3">
      <c r="E2" s="942" t="s">
        <v>747</v>
      </c>
      <c r="F2" s="942"/>
      <c r="G2" s="942"/>
      <c r="H2" s="942"/>
      <c r="I2" s="942"/>
      <c r="J2" s="942"/>
      <c r="K2" s="942"/>
      <c r="L2" s="942"/>
      <c r="M2" s="942"/>
      <c r="N2" s="942"/>
      <c r="O2" s="942"/>
      <c r="P2" s="942"/>
    </row>
    <row r="3" spans="1:23" s="16" customFormat="1" ht="20.25" x14ac:dyDescent="0.3">
      <c r="H3" s="40"/>
      <c r="I3" s="40"/>
      <c r="J3" s="40"/>
      <c r="K3" s="40"/>
      <c r="L3" s="40"/>
      <c r="M3" s="40"/>
      <c r="N3" s="40"/>
      <c r="O3" s="40"/>
      <c r="P3" s="40"/>
    </row>
    <row r="4" spans="1:23" ht="15.75" x14ac:dyDescent="0.25">
      <c r="C4" s="943" t="s">
        <v>763</v>
      </c>
      <c r="D4" s="943"/>
      <c r="E4" s="943"/>
      <c r="F4" s="943"/>
      <c r="G4" s="943"/>
      <c r="H4" s="943"/>
      <c r="I4" s="943"/>
      <c r="J4" s="943"/>
      <c r="K4" s="943"/>
      <c r="L4" s="943"/>
      <c r="M4" s="943"/>
      <c r="N4" s="943"/>
      <c r="O4" s="943"/>
      <c r="P4" s="943"/>
      <c r="Q4" s="943"/>
      <c r="R4" s="43"/>
      <c r="S4" s="114"/>
      <c r="T4" s="114"/>
      <c r="U4" s="114"/>
      <c r="V4" s="114"/>
    </row>
    <row r="5" spans="1:23" x14ac:dyDescent="0.25">
      <c r="C5" s="73"/>
      <c r="D5" s="73"/>
      <c r="E5" s="73"/>
      <c r="F5" s="73"/>
      <c r="G5" s="73"/>
      <c r="H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23" x14ac:dyDescent="0.25">
      <c r="A6" s="76" t="s">
        <v>159</v>
      </c>
      <c r="B6" s="85"/>
    </row>
    <row r="7" spans="1:23" x14ac:dyDescent="0.25">
      <c r="B7" s="325"/>
    </row>
    <row r="8" spans="1:23" s="76" customFormat="1" ht="24.75" customHeight="1" x14ac:dyDescent="0.25">
      <c r="A8" s="933" t="s">
        <v>2</v>
      </c>
      <c r="B8" s="1280" t="s">
        <v>3</v>
      </c>
      <c r="C8" s="1278" t="s">
        <v>692</v>
      </c>
      <c r="D8" s="1279"/>
      <c r="E8" s="1279"/>
      <c r="F8" s="1279"/>
      <c r="G8" s="1278" t="s">
        <v>696</v>
      </c>
      <c r="H8" s="1279"/>
      <c r="I8" s="1279"/>
      <c r="J8" s="1279"/>
      <c r="K8" s="1278" t="s">
        <v>697</v>
      </c>
      <c r="L8" s="1279"/>
      <c r="M8" s="1279"/>
      <c r="N8" s="1279"/>
      <c r="O8" s="1278" t="s">
        <v>698</v>
      </c>
      <c r="P8" s="1279"/>
      <c r="Q8" s="1279"/>
      <c r="R8" s="1279"/>
      <c r="S8" s="1299" t="s">
        <v>18</v>
      </c>
      <c r="T8" s="1300"/>
      <c r="U8" s="1300"/>
      <c r="V8" s="1300"/>
    </row>
    <row r="9" spans="1:23" s="77" customFormat="1" ht="29.25" customHeight="1" x14ac:dyDescent="0.25">
      <c r="A9" s="933"/>
      <c r="B9" s="1280"/>
      <c r="C9" s="1301" t="s">
        <v>693</v>
      </c>
      <c r="D9" s="1296" t="s">
        <v>695</v>
      </c>
      <c r="E9" s="1297"/>
      <c r="F9" s="1298"/>
      <c r="G9" s="1301" t="s">
        <v>693</v>
      </c>
      <c r="H9" s="1296" t="s">
        <v>695</v>
      </c>
      <c r="I9" s="1297"/>
      <c r="J9" s="1298"/>
      <c r="K9" s="1301" t="s">
        <v>693</v>
      </c>
      <c r="L9" s="1296" t="s">
        <v>695</v>
      </c>
      <c r="M9" s="1297"/>
      <c r="N9" s="1298"/>
      <c r="O9" s="1301" t="s">
        <v>693</v>
      </c>
      <c r="P9" s="1296" t="s">
        <v>695</v>
      </c>
      <c r="Q9" s="1297"/>
      <c r="R9" s="1298"/>
      <c r="S9" s="1301" t="s">
        <v>693</v>
      </c>
      <c r="T9" s="1296" t="s">
        <v>695</v>
      </c>
      <c r="U9" s="1297"/>
      <c r="V9" s="1298"/>
    </row>
    <row r="10" spans="1:23" s="77" customFormat="1" ht="46.5" customHeight="1" x14ac:dyDescent="0.25">
      <c r="A10" s="933"/>
      <c r="B10" s="1280"/>
      <c r="C10" s="1302"/>
      <c r="D10" s="71" t="s">
        <v>694</v>
      </c>
      <c r="E10" s="71" t="s">
        <v>200</v>
      </c>
      <c r="F10" s="71" t="s">
        <v>18</v>
      </c>
      <c r="G10" s="1302"/>
      <c r="H10" s="71" t="s">
        <v>694</v>
      </c>
      <c r="I10" s="71" t="s">
        <v>200</v>
      </c>
      <c r="J10" s="71" t="s">
        <v>18</v>
      </c>
      <c r="K10" s="1302"/>
      <c r="L10" s="71" t="s">
        <v>694</v>
      </c>
      <c r="M10" s="71" t="s">
        <v>200</v>
      </c>
      <c r="N10" s="71" t="s">
        <v>18</v>
      </c>
      <c r="O10" s="1302"/>
      <c r="P10" s="71" t="s">
        <v>694</v>
      </c>
      <c r="Q10" s="71" t="s">
        <v>200</v>
      </c>
      <c r="R10" s="71" t="s">
        <v>18</v>
      </c>
      <c r="S10" s="1302"/>
      <c r="T10" s="71" t="s">
        <v>694</v>
      </c>
      <c r="U10" s="71" t="s">
        <v>200</v>
      </c>
      <c r="V10" s="71" t="s">
        <v>18</v>
      </c>
    </row>
    <row r="11" spans="1:23" s="156" customFormat="1" ht="16.149999999999999" customHeight="1" x14ac:dyDescent="0.25">
      <c r="A11" s="326">
        <v>1</v>
      </c>
      <c r="B11" s="155">
        <v>2</v>
      </c>
      <c r="C11" s="880">
        <v>3</v>
      </c>
      <c r="D11" s="326">
        <v>4</v>
      </c>
      <c r="E11" s="155">
        <v>5</v>
      </c>
      <c r="F11" s="155">
        <v>6</v>
      </c>
      <c r="G11" s="326">
        <v>7</v>
      </c>
      <c r="H11" s="155">
        <v>8</v>
      </c>
      <c r="I11" s="155">
        <v>9</v>
      </c>
      <c r="J11" s="326">
        <v>10</v>
      </c>
      <c r="K11" s="155">
        <v>11</v>
      </c>
      <c r="L11" s="155">
        <v>12</v>
      </c>
      <c r="M11" s="326">
        <v>13</v>
      </c>
      <c r="N11" s="155">
        <v>14</v>
      </c>
      <c r="O11" s="155">
        <v>15</v>
      </c>
      <c r="P11" s="326">
        <v>16</v>
      </c>
      <c r="Q11" s="155">
        <v>17</v>
      </c>
      <c r="R11" s="155">
        <v>18</v>
      </c>
      <c r="S11" s="326">
        <v>19</v>
      </c>
      <c r="T11" s="155">
        <v>20</v>
      </c>
      <c r="U11" s="155">
        <v>21</v>
      </c>
      <c r="V11" s="326">
        <v>22</v>
      </c>
    </row>
    <row r="12" spans="1:23" x14ac:dyDescent="0.25">
      <c r="A12" s="117">
        <v>1</v>
      </c>
      <c r="B12" s="26" t="s">
        <v>903</v>
      </c>
      <c r="C12" s="882"/>
      <c r="D12" s="79">
        <f>F12*60/100</f>
        <v>0</v>
      </c>
      <c r="E12" s="874">
        <f>F12*40/100</f>
        <v>0</v>
      </c>
      <c r="F12" s="874">
        <f>C12*10000/100000</f>
        <v>0</v>
      </c>
      <c r="G12" s="898">
        <v>0</v>
      </c>
      <c r="H12" s="79">
        <f>J12*60/100</f>
        <v>0</v>
      </c>
      <c r="I12" s="874">
        <f>J12*40/100</f>
        <v>0</v>
      </c>
      <c r="J12" s="79">
        <f>G12*15000/100000</f>
        <v>0</v>
      </c>
      <c r="K12" s="879">
        <v>125</v>
      </c>
      <c r="L12" s="79">
        <f>N12*60/100</f>
        <v>15</v>
      </c>
      <c r="M12" s="874">
        <f>N12*40/100</f>
        <v>10</v>
      </c>
      <c r="N12" s="874">
        <f>K12*20000/100000</f>
        <v>25</v>
      </c>
      <c r="O12" s="79">
        <v>138</v>
      </c>
      <c r="P12" s="79">
        <f>R12*60/100</f>
        <v>20.7</v>
      </c>
      <c r="Q12" s="874">
        <f>R12*40/100</f>
        <v>13.8</v>
      </c>
      <c r="R12" s="874">
        <f>O12*25000/100000</f>
        <v>34.5</v>
      </c>
      <c r="S12" s="79">
        <f>C12+G12+K12+O12</f>
        <v>263</v>
      </c>
      <c r="T12" s="79">
        <f>D12+H12+L12+P12</f>
        <v>35.700000000000003</v>
      </c>
      <c r="U12" s="79">
        <f>E12+I12+M12+Q12</f>
        <v>23.8</v>
      </c>
      <c r="V12" s="874">
        <f>SUM(T12:U12)</f>
        <v>59.5</v>
      </c>
    </row>
    <row r="13" spans="1:23" x14ac:dyDescent="0.25">
      <c r="A13" s="117">
        <v>2</v>
      </c>
      <c r="B13" s="26" t="s">
        <v>904</v>
      </c>
      <c r="C13" s="882"/>
      <c r="D13" s="79">
        <f t="shared" ref="D13:D33" si="0">F13*60/100</f>
        <v>0</v>
      </c>
      <c r="E13" s="874">
        <f t="shared" ref="E13:E33" si="1">F13*40/100</f>
        <v>0</v>
      </c>
      <c r="F13" s="874">
        <f t="shared" ref="F13:F33" si="2">C13*10000/100000</f>
        <v>0</v>
      </c>
      <c r="G13" s="898">
        <v>0</v>
      </c>
      <c r="H13" s="79">
        <f t="shared" ref="H13:H33" si="3">J13*60/100</f>
        <v>0</v>
      </c>
      <c r="I13" s="874">
        <f t="shared" ref="I13:I33" si="4">J13*40/100</f>
        <v>0</v>
      </c>
      <c r="J13" s="79">
        <f t="shared" ref="J13:J33" si="5">G13*15000/100000</f>
        <v>0</v>
      </c>
      <c r="K13" s="879">
        <v>173</v>
      </c>
      <c r="L13" s="79">
        <f t="shared" ref="L13:L33" si="6">N13*60/100</f>
        <v>20.76</v>
      </c>
      <c r="M13" s="874">
        <f t="shared" ref="M13:M33" si="7">N13*40/100</f>
        <v>13.84</v>
      </c>
      <c r="N13" s="874">
        <f t="shared" ref="N13:N33" si="8">K13*20000/100000</f>
        <v>34.6</v>
      </c>
      <c r="O13" s="79">
        <v>106</v>
      </c>
      <c r="P13" s="79">
        <f t="shared" ref="P13:P33" si="9">R13*60/100</f>
        <v>15.9</v>
      </c>
      <c r="Q13" s="874">
        <f t="shared" ref="Q13:Q33" si="10">R13*40/100</f>
        <v>10.6</v>
      </c>
      <c r="R13" s="874">
        <f t="shared" ref="R13:R33" si="11">O13*25000/100000</f>
        <v>26.5</v>
      </c>
      <c r="S13" s="79">
        <f t="shared" ref="S13:S33" si="12">C13+G13+K13+O13</f>
        <v>279</v>
      </c>
      <c r="T13" s="79">
        <f t="shared" ref="T13:T33" si="13">D13+H13+L13+P13</f>
        <v>36.660000000000004</v>
      </c>
      <c r="U13" s="79">
        <f t="shared" ref="U13:U33" si="14">E13+I13+M13+Q13</f>
        <v>24.439999999999998</v>
      </c>
      <c r="V13" s="874">
        <f t="shared" ref="V13:V33" si="15">SUM(T13:U13)</f>
        <v>61.1</v>
      </c>
    </row>
    <row r="14" spans="1:23" x14ac:dyDescent="0.25">
      <c r="A14" s="117">
        <v>3</v>
      </c>
      <c r="B14" s="26" t="s">
        <v>905</v>
      </c>
      <c r="C14" s="882"/>
      <c r="D14" s="79">
        <f t="shared" si="0"/>
        <v>0</v>
      </c>
      <c r="E14" s="874">
        <f t="shared" si="1"/>
        <v>0</v>
      </c>
      <c r="F14" s="874">
        <f t="shared" si="2"/>
        <v>0</v>
      </c>
      <c r="G14" s="898">
        <v>0</v>
      </c>
      <c r="H14" s="79">
        <f t="shared" si="3"/>
        <v>0</v>
      </c>
      <c r="I14" s="874">
        <f t="shared" si="4"/>
        <v>0</v>
      </c>
      <c r="J14" s="79">
        <f t="shared" si="5"/>
        <v>0</v>
      </c>
      <c r="K14" s="879">
        <v>100</v>
      </c>
      <c r="L14" s="79">
        <f t="shared" si="6"/>
        <v>12</v>
      </c>
      <c r="M14" s="874">
        <f t="shared" si="7"/>
        <v>8</v>
      </c>
      <c r="N14" s="874">
        <f t="shared" si="8"/>
        <v>20</v>
      </c>
      <c r="O14" s="79">
        <v>51</v>
      </c>
      <c r="P14" s="79">
        <f t="shared" si="9"/>
        <v>7.65</v>
      </c>
      <c r="Q14" s="874">
        <f t="shared" si="10"/>
        <v>5.0999999999999996</v>
      </c>
      <c r="R14" s="874">
        <f t="shared" si="11"/>
        <v>12.75</v>
      </c>
      <c r="S14" s="79">
        <f t="shared" si="12"/>
        <v>151</v>
      </c>
      <c r="T14" s="79">
        <f t="shared" si="13"/>
        <v>19.649999999999999</v>
      </c>
      <c r="U14" s="79">
        <f t="shared" si="14"/>
        <v>13.1</v>
      </c>
      <c r="V14" s="874">
        <f t="shared" si="15"/>
        <v>32.75</v>
      </c>
    </row>
    <row r="15" spans="1:23" x14ac:dyDescent="0.25">
      <c r="A15" s="117">
        <v>4</v>
      </c>
      <c r="B15" s="26" t="s">
        <v>906</v>
      </c>
      <c r="C15" s="882"/>
      <c r="D15" s="79">
        <f t="shared" si="0"/>
        <v>0</v>
      </c>
      <c r="E15" s="874">
        <f t="shared" si="1"/>
        <v>0</v>
      </c>
      <c r="F15" s="874">
        <f t="shared" si="2"/>
        <v>0</v>
      </c>
      <c r="G15" s="898">
        <v>0</v>
      </c>
      <c r="H15" s="79">
        <f t="shared" si="3"/>
        <v>0</v>
      </c>
      <c r="I15" s="874">
        <f t="shared" si="4"/>
        <v>0</v>
      </c>
      <c r="J15" s="79">
        <f t="shared" si="5"/>
        <v>0</v>
      </c>
      <c r="K15" s="879">
        <v>93</v>
      </c>
      <c r="L15" s="79">
        <f t="shared" si="6"/>
        <v>11.16</v>
      </c>
      <c r="M15" s="874">
        <f t="shared" si="7"/>
        <v>7.44</v>
      </c>
      <c r="N15" s="874">
        <f t="shared" si="8"/>
        <v>18.600000000000001</v>
      </c>
      <c r="O15" s="79">
        <v>47</v>
      </c>
      <c r="P15" s="79">
        <f t="shared" si="9"/>
        <v>7.05</v>
      </c>
      <c r="Q15" s="874">
        <f t="shared" si="10"/>
        <v>4.7</v>
      </c>
      <c r="R15" s="874">
        <f t="shared" si="11"/>
        <v>11.75</v>
      </c>
      <c r="S15" s="79">
        <f t="shared" si="12"/>
        <v>140</v>
      </c>
      <c r="T15" s="79">
        <f t="shared" si="13"/>
        <v>18.21</v>
      </c>
      <c r="U15" s="79">
        <f t="shared" si="14"/>
        <v>12.14</v>
      </c>
      <c r="V15" s="874">
        <f t="shared" si="15"/>
        <v>30.35</v>
      </c>
    </row>
    <row r="16" spans="1:23" x14ac:dyDescent="0.25">
      <c r="A16" s="117">
        <v>5</v>
      </c>
      <c r="B16" s="26" t="s">
        <v>907</v>
      </c>
      <c r="C16" s="882"/>
      <c r="D16" s="79">
        <f t="shared" si="0"/>
        <v>0</v>
      </c>
      <c r="E16" s="874">
        <f t="shared" si="1"/>
        <v>0</v>
      </c>
      <c r="F16" s="874">
        <f t="shared" si="2"/>
        <v>0</v>
      </c>
      <c r="G16" s="898">
        <v>0</v>
      </c>
      <c r="H16" s="79">
        <f t="shared" si="3"/>
        <v>0</v>
      </c>
      <c r="I16" s="874">
        <f t="shared" si="4"/>
        <v>0</v>
      </c>
      <c r="J16" s="79">
        <f t="shared" si="5"/>
        <v>0</v>
      </c>
      <c r="K16" s="879">
        <v>120</v>
      </c>
      <c r="L16" s="79">
        <f t="shared" si="6"/>
        <v>14.4</v>
      </c>
      <c r="M16" s="874">
        <f t="shared" si="7"/>
        <v>9.6</v>
      </c>
      <c r="N16" s="874">
        <f t="shared" si="8"/>
        <v>24</v>
      </c>
      <c r="O16" s="79">
        <v>88</v>
      </c>
      <c r="P16" s="79">
        <f t="shared" si="9"/>
        <v>13.2</v>
      </c>
      <c r="Q16" s="874">
        <f t="shared" si="10"/>
        <v>8.8000000000000007</v>
      </c>
      <c r="R16" s="874">
        <f t="shared" si="11"/>
        <v>22</v>
      </c>
      <c r="S16" s="79">
        <f t="shared" si="12"/>
        <v>208</v>
      </c>
      <c r="T16" s="79">
        <f t="shared" si="13"/>
        <v>27.6</v>
      </c>
      <c r="U16" s="79">
        <f t="shared" si="14"/>
        <v>18.399999999999999</v>
      </c>
      <c r="V16" s="874">
        <f t="shared" si="15"/>
        <v>46</v>
      </c>
    </row>
    <row r="17" spans="1:36" x14ac:dyDescent="0.25">
      <c r="A17" s="117">
        <v>6</v>
      </c>
      <c r="B17" s="26" t="s">
        <v>908</v>
      </c>
      <c r="C17" s="882"/>
      <c r="D17" s="79">
        <f t="shared" si="0"/>
        <v>0</v>
      </c>
      <c r="E17" s="874">
        <f t="shared" si="1"/>
        <v>0</v>
      </c>
      <c r="F17" s="874">
        <f t="shared" si="2"/>
        <v>0</v>
      </c>
      <c r="G17" s="898">
        <v>0</v>
      </c>
      <c r="H17" s="79">
        <f t="shared" si="3"/>
        <v>0</v>
      </c>
      <c r="I17" s="874">
        <f t="shared" si="4"/>
        <v>0</v>
      </c>
      <c r="J17" s="79">
        <f t="shared" si="5"/>
        <v>0</v>
      </c>
      <c r="K17" s="879">
        <v>111</v>
      </c>
      <c r="L17" s="79">
        <f t="shared" si="6"/>
        <v>13.32</v>
      </c>
      <c r="M17" s="874">
        <f t="shared" si="7"/>
        <v>8.8800000000000008</v>
      </c>
      <c r="N17" s="874">
        <f t="shared" si="8"/>
        <v>22.2</v>
      </c>
      <c r="O17" s="79">
        <v>88</v>
      </c>
      <c r="P17" s="79">
        <f t="shared" si="9"/>
        <v>13.2</v>
      </c>
      <c r="Q17" s="874">
        <f t="shared" si="10"/>
        <v>8.8000000000000007</v>
      </c>
      <c r="R17" s="874">
        <f t="shared" si="11"/>
        <v>22</v>
      </c>
      <c r="S17" s="79">
        <f t="shared" si="12"/>
        <v>199</v>
      </c>
      <c r="T17" s="79">
        <f t="shared" si="13"/>
        <v>26.52</v>
      </c>
      <c r="U17" s="79">
        <f t="shared" si="14"/>
        <v>17.68</v>
      </c>
      <c r="V17" s="874">
        <f t="shared" si="15"/>
        <v>44.2</v>
      </c>
    </row>
    <row r="18" spans="1:36" x14ac:dyDescent="0.25">
      <c r="A18" s="117">
        <v>7</v>
      </c>
      <c r="B18" s="26" t="s">
        <v>909</v>
      </c>
      <c r="C18" s="882"/>
      <c r="D18" s="79">
        <f t="shared" si="0"/>
        <v>0</v>
      </c>
      <c r="E18" s="874">
        <f t="shared" si="1"/>
        <v>0</v>
      </c>
      <c r="F18" s="874">
        <f t="shared" si="2"/>
        <v>0</v>
      </c>
      <c r="G18" s="898">
        <v>0</v>
      </c>
      <c r="H18" s="79">
        <f t="shared" si="3"/>
        <v>0</v>
      </c>
      <c r="I18" s="874">
        <f t="shared" si="4"/>
        <v>0</v>
      </c>
      <c r="J18" s="79">
        <f t="shared" si="5"/>
        <v>0</v>
      </c>
      <c r="K18" s="879">
        <v>217</v>
      </c>
      <c r="L18" s="79">
        <f t="shared" si="6"/>
        <v>26.04</v>
      </c>
      <c r="M18" s="874">
        <f t="shared" si="7"/>
        <v>17.36</v>
      </c>
      <c r="N18" s="874">
        <f t="shared" si="8"/>
        <v>43.4</v>
      </c>
      <c r="O18" s="79">
        <v>97</v>
      </c>
      <c r="P18" s="79">
        <f t="shared" si="9"/>
        <v>14.55</v>
      </c>
      <c r="Q18" s="874">
        <f t="shared" si="10"/>
        <v>9.6999999999999993</v>
      </c>
      <c r="R18" s="874">
        <f t="shared" si="11"/>
        <v>24.25</v>
      </c>
      <c r="S18" s="79">
        <f t="shared" si="12"/>
        <v>314</v>
      </c>
      <c r="T18" s="79">
        <f t="shared" si="13"/>
        <v>40.590000000000003</v>
      </c>
      <c r="U18" s="79">
        <f t="shared" si="14"/>
        <v>27.06</v>
      </c>
      <c r="V18" s="874">
        <f t="shared" si="15"/>
        <v>67.650000000000006</v>
      </c>
    </row>
    <row r="19" spans="1:36" x14ac:dyDescent="0.25">
      <c r="A19" s="117">
        <v>8</v>
      </c>
      <c r="B19" s="26" t="s">
        <v>910</v>
      </c>
      <c r="C19" s="882"/>
      <c r="D19" s="79">
        <f t="shared" si="0"/>
        <v>0</v>
      </c>
      <c r="E19" s="874">
        <f t="shared" si="1"/>
        <v>0</v>
      </c>
      <c r="F19" s="874">
        <f t="shared" si="2"/>
        <v>0</v>
      </c>
      <c r="G19" s="898">
        <v>0</v>
      </c>
      <c r="H19" s="79">
        <f t="shared" si="3"/>
        <v>0</v>
      </c>
      <c r="I19" s="874">
        <f t="shared" si="4"/>
        <v>0</v>
      </c>
      <c r="J19" s="79">
        <f t="shared" si="5"/>
        <v>0</v>
      </c>
      <c r="K19" s="879">
        <v>151</v>
      </c>
      <c r="L19" s="79">
        <f t="shared" si="6"/>
        <v>18.12</v>
      </c>
      <c r="M19" s="874">
        <f t="shared" si="7"/>
        <v>12.08</v>
      </c>
      <c r="N19" s="874">
        <f t="shared" si="8"/>
        <v>30.2</v>
      </c>
      <c r="O19" s="79">
        <v>63</v>
      </c>
      <c r="P19" s="79">
        <f t="shared" si="9"/>
        <v>9.4499999999999993</v>
      </c>
      <c r="Q19" s="874">
        <f t="shared" si="10"/>
        <v>6.3</v>
      </c>
      <c r="R19" s="874">
        <f t="shared" si="11"/>
        <v>15.75</v>
      </c>
      <c r="S19" s="79">
        <f t="shared" si="12"/>
        <v>214</v>
      </c>
      <c r="T19" s="79">
        <f t="shared" si="13"/>
        <v>27.57</v>
      </c>
      <c r="U19" s="79">
        <f t="shared" si="14"/>
        <v>18.38</v>
      </c>
      <c r="V19" s="874">
        <f t="shared" si="15"/>
        <v>45.95</v>
      </c>
    </row>
    <row r="20" spans="1:36" x14ac:dyDescent="0.25">
      <c r="A20" s="117">
        <v>9</v>
      </c>
      <c r="B20" s="26" t="s">
        <v>911</v>
      </c>
      <c r="C20" s="882"/>
      <c r="D20" s="79">
        <f t="shared" si="0"/>
        <v>0</v>
      </c>
      <c r="E20" s="874">
        <f t="shared" si="1"/>
        <v>0</v>
      </c>
      <c r="F20" s="874">
        <f t="shared" si="2"/>
        <v>0</v>
      </c>
      <c r="G20" s="898">
        <v>0</v>
      </c>
      <c r="H20" s="79">
        <f t="shared" si="3"/>
        <v>0</v>
      </c>
      <c r="I20" s="874">
        <f t="shared" si="4"/>
        <v>0</v>
      </c>
      <c r="J20" s="79">
        <f t="shared" si="5"/>
        <v>0</v>
      </c>
      <c r="K20" s="879">
        <v>176</v>
      </c>
      <c r="L20" s="79">
        <f t="shared" si="6"/>
        <v>21.12</v>
      </c>
      <c r="M20" s="874">
        <f t="shared" si="7"/>
        <v>14.08</v>
      </c>
      <c r="N20" s="874">
        <f t="shared" si="8"/>
        <v>35.200000000000003</v>
      </c>
      <c r="O20" s="79">
        <v>105</v>
      </c>
      <c r="P20" s="79">
        <f t="shared" si="9"/>
        <v>15.75</v>
      </c>
      <c r="Q20" s="874">
        <f t="shared" si="10"/>
        <v>10.5</v>
      </c>
      <c r="R20" s="874">
        <f t="shared" si="11"/>
        <v>26.25</v>
      </c>
      <c r="S20" s="79">
        <f t="shared" si="12"/>
        <v>281</v>
      </c>
      <c r="T20" s="79">
        <f t="shared" si="13"/>
        <v>36.870000000000005</v>
      </c>
      <c r="U20" s="79">
        <f t="shared" si="14"/>
        <v>24.58</v>
      </c>
      <c r="V20" s="874">
        <f t="shared" si="15"/>
        <v>61.45</v>
      </c>
    </row>
    <row r="21" spans="1:36" x14ac:dyDescent="0.25">
      <c r="A21" s="117">
        <v>10</v>
      </c>
      <c r="B21" s="26" t="s">
        <v>912</v>
      </c>
      <c r="C21" s="882"/>
      <c r="D21" s="79">
        <f t="shared" si="0"/>
        <v>0</v>
      </c>
      <c r="E21" s="874">
        <f t="shared" si="1"/>
        <v>0</v>
      </c>
      <c r="F21" s="874">
        <f t="shared" si="2"/>
        <v>0</v>
      </c>
      <c r="G21" s="898">
        <v>0</v>
      </c>
      <c r="H21" s="79">
        <f t="shared" si="3"/>
        <v>0</v>
      </c>
      <c r="I21" s="874">
        <f t="shared" si="4"/>
        <v>0</v>
      </c>
      <c r="J21" s="79">
        <f t="shared" si="5"/>
        <v>0</v>
      </c>
      <c r="K21" s="879">
        <v>102</v>
      </c>
      <c r="L21" s="79">
        <f t="shared" si="6"/>
        <v>12.24</v>
      </c>
      <c r="M21" s="874">
        <f t="shared" si="7"/>
        <v>8.16</v>
      </c>
      <c r="N21" s="874">
        <f t="shared" si="8"/>
        <v>20.399999999999999</v>
      </c>
      <c r="O21" s="79">
        <v>75</v>
      </c>
      <c r="P21" s="79">
        <f t="shared" si="9"/>
        <v>11.25</v>
      </c>
      <c r="Q21" s="874">
        <f t="shared" si="10"/>
        <v>7.5</v>
      </c>
      <c r="R21" s="874">
        <f t="shared" si="11"/>
        <v>18.75</v>
      </c>
      <c r="S21" s="79">
        <f t="shared" si="12"/>
        <v>177</v>
      </c>
      <c r="T21" s="79">
        <f t="shared" si="13"/>
        <v>23.490000000000002</v>
      </c>
      <c r="U21" s="79">
        <f t="shared" si="14"/>
        <v>15.66</v>
      </c>
      <c r="V21" s="874">
        <f t="shared" si="15"/>
        <v>39.150000000000006</v>
      </c>
    </row>
    <row r="22" spans="1:36" x14ac:dyDescent="0.25">
      <c r="A22" s="117">
        <v>11</v>
      </c>
      <c r="B22" s="26" t="s">
        <v>913</v>
      </c>
      <c r="C22" s="882"/>
      <c r="D22" s="79">
        <f t="shared" si="0"/>
        <v>0</v>
      </c>
      <c r="E22" s="874">
        <f t="shared" si="1"/>
        <v>0</v>
      </c>
      <c r="F22" s="874">
        <f t="shared" si="2"/>
        <v>0</v>
      </c>
      <c r="G22" s="898">
        <v>0</v>
      </c>
      <c r="H22" s="79">
        <f t="shared" si="3"/>
        <v>0</v>
      </c>
      <c r="I22" s="874">
        <f t="shared" si="4"/>
        <v>0</v>
      </c>
      <c r="J22" s="79">
        <f t="shared" si="5"/>
        <v>0</v>
      </c>
      <c r="K22" s="879">
        <v>145</v>
      </c>
      <c r="L22" s="79">
        <f t="shared" si="6"/>
        <v>17.399999999999999</v>
      </c>
      <c r="M22" s="874">
        <f t="shared" si="7"/>
        <v>11.6</v>
      </c>
      <c r="N22" s="874">
        <f t="shared" si="8"/>
        <v>29</v>
      </c>
      <c r="O22" s="79">
        <v>122</v>
      </c>
      <c r="P22" s="79">
        <f t="shared" si="9"/>
        <v>18.3</v>
      </c>
      <c r="Q22" s="874">
        <f t="shared" si="10"/>
        <v>12.2</v>
      </c>
      <c r="R22" s="874">
        <f t="shared" si="11"/>
        <v>30.5</v>
      </c>
      <c r="S22" s="79">
        <f t="shared" si="12"/>
        <v>267</v>
      </c>
      <c r="T22" s="79">
        <f t="shared" si="13"/>
        <v>35.700000000000003</v>
      </c>
      <c r="U22" s="79">
        <f t="shared" si="14"/>
        <v>23.799999999999997</v>
      </c>
      <c r="V22" s="874">
        <f t="shared" si="15"/>
        <v>59.5</v>
      </c>
    </row>
    <row r="23" spans="1:36" x14ac:dyDescent="0.25">
      <c r="A23" s="117">
        <v>12</v>
      </c>
      <c r="B23" s="26" t="s">
        <v>914</v>
      </c>
      <c r="C23" s="882"/>
      <c r="D23" s="79">
        <f t="shared" si="0"/>
        <v>0</v>
      </c>
      <c r="E23" s="874">
        <f t="shared" si="1"/>
        <v>0</v>
      </c>
      <c r="F23" s="874">
        <f t="shared" si="2"/>
        <v>0</v>
      </c>
      <c r="G23" s="898">
        <v>0</v>
      </c>
      <c r="H23" s="79">
        <f t="shared" si="3"/>
        <v>0</v>
      </c>
      <c r="I23" s="874">
        <f t="shared" si="4"/>
        <v>0</v>
      </c>
      <c r="J23" s="79">
        <f t="shared" si="5"/>
        <v>0</v>
      </c>
      <c r="K23" s="879">
        <v>108</v>
      </c>
      <c r="L23" s="79">
        <f t="shared" si="6"/>
        <v>12.96</v>
      </c>
      <c r="M23" s="874">
        <f t="shared" si="7"/>
        <v>8.64</v>
      </c>
      <c r="N23" s="874">
        <f t="shared" si="8"/>
        <v>21.6</v>
      </c>
      <c r="O23" s="79">
        <v>184</v>
      </c>
      <c r="P23" s="79">
        <f t="shared" si="9"/>
        <v>27.6</v>
      </c>
      <c r="Q23" s="874">
        <f t="shared" si="10"/>
        <v>18.399999999999999</v>
      </c>
      <c r="R23" s="874">
        <f t="shared" si="11"/>
        <v>46</v>
      </c>
      <c r="S23" s="79">
        <f t="shared" si="12"/>
        <v>292</v>
      </c>
      <c r="T23" s="79">
        <f t="shared" si="13"/>
        <v>40.56</v>
      </c>
      <c r="U23" s="79">
        <f t="shared" si="14"/>
        <v>27.04</v>
      </c>
      <c r="V23" s="874">
        <f t="shared" si="15"/>
        <v>67.599999999999994</v>
      </c>
    </row>
    <row r="24" spans="1:36" x14ac:dyDescent="0.25">
      <c r="A24" s="117">
        <v>13</v>
      </c>
      <c r="B24" s="26" t="s">
        <v>915</v>
      </c>
      <c r="C24" s="882"/>
      <c r="D24" s="79">
        <f t="shared" si="0"/>
        <v>0</v>
      </c>
      <c r="E24" s="874">
        <f t="shared" si="1"/>
        <v>0</v>
      </c>
      <c r="F24" s="874">
        <f t="shared" si="2"/>
        <v>0</v>
      </c>
      <c r="G24" s="898">
        <v>0</v>
      </c>
      <c r="H24" s="79">
        <f t="shared" si="3"/>
        <v>0</v>
      </c>
      <c r="I24" s="874">
        <f t="shared" si="4"/>
        <v>0</v>
      </c>
      <c r="J24" s="79">
        <f t="shared" si="5"/>
        <v>0</v>
      </c>
      <c r="K24" s="879">
        <v>121</v>
      </c>
      <c r="L24" s="79">
        <f t="shared" si="6"/>
        <v>14.52</v>
      </c>
      <c r="M24" s="874">
        <f t="shared" si="7"/>
        <v>9.68</v>
      </c>
      <c r="N24" s="874">
        <f t="shared" si="8"/>
        <v>24.2</v>
      </c>
      <c r="O24" s="79">
        <v>132</v>
      </c>
      <c r="P24" s="79">
        <f t="shared" si="9"/>
        <v>19.8</v>
      </c>
      <c r="Q24" s="874">
        <f t="shared" si="10"/>
        <v>13.2</v>
      </c>
      <c r="R24" s="874">
        <f t="shared" si="11"/>
        <v>33</v>
      </c>
      <c r="S24" s="79">
        <f t="shared" si="12"/>
        <v>253</v>
      </c>
      <c r="T24" s="79">
        <f t="shared" si="13"/>
        <v>34.32</v>
      </c>
      <c r="U24" s="79">
        <f t="shared" si="14"/>
        <v>22.88</v>
      </c>
      <c r="V24" s="874">
        <f t="shared" si="15"/>
        <v>57.2</v>
      </c>
    </row>
    <row r="25" spans="1:36" x14ac:dyDescent="0.25">
      <c r="A25" s="117">
        <v>14</v>
      </c>
      <c r="B25" s="26" t="s">
        <v>916</v>
      </c>
      <c r="C25" s="882"/>
      <c r="D25" s="79">
        <f t="shared" si="0"/>
        <v>0</v>
      </c>
      <c r="E25" s="874">
        <f t="shared" si="1"/>
        <v>0</v>
      </c>
      <c r="F25" s="874">
        <f t="shared" si="2"/>
        <v>0</v>
      </c>
      <c r="G25" s="898">
        <v>0</v>
      </c>
      <c r="H25" s="79">
        <f t="shared" si="3"/>
        <v>0</v>
      </c>
      <c r="I25" s="874">
        <f t="shared" si="4"/>
        <v>0</v>
      </c>
      <c r="J25" s="79">
        <f t="shared" si="5"/>
        <v>0</v>
      </c>
      <c r="K25" s="879">
        <v>89</v>
      </c>
      <c r="L25" s="79">
        <f t="shared" si="6"/>
        <v>10.68</v>
      </c>
      <c r="M25" s="874">
        <f t="shared" si="7"/>
        <v>7.12</v>
      </c>
      <c r="N25" s="874">
        <f t="shared" si="8"/>
        <v>17.8</v>
      </c>
      <c r="O25" s="79">
        <v>267</v>
      </c>
      <c r="P25" s="79">
        <f t="shared" si="9"/>
        <v>40.049999999999997</v>
      </c>
      <c r="Q25" s="874">
        <f t="shared" si="10"/>
        <v>26.7</v>
      </c>
      <c r="R25" s="874">
        <f t="shared" si="11"/>
        <v>66.75</v>
      </c>
      <c r="S25" s="79">
        <f t="shared" si="12"/>
        <v>356</v>
      </c>
      <c r="T25" s="79">
        <f t="shared" si="13"/>
        <v>50.73</v>
      </c>
      <c r="U25" s="79">
        <f t="shared" si="14"/>
        <v>33.82</v>
      </c>
      <c r="V25" s="874">
        <f t="shared" si="15"/>
        <v>84.55</v>
      </c>
    </row>
    <row r="26" spans="1:36" s="79" customFormat="1" x14ac:dyDescent="0.25">
      <c r="A26" s="117">
        <v>15</v>
      </c>
      <c r="B26" s="26" t="s">
        <v>917</v>
      </c>
      <c r="C26" s="882"/>
      <c r="D26" s="79">
        <f t="shared" si="0"/>
        <v>0</v>
      </c>
      <c r="E26" s="874">
        <f t="shared" si="1"/>
        <v>0</v>
      </c>
      <c r="F26" s="874">
        <f t="shared" si="2"/>
        <v>0</v>
      </c>
      <c r="G26" s="898">
        <v>0</v>
      </c>
      <c r="H26" s="79">
        <f t="shared" si="3"/>
        <v>0</v>
      </c>
      <c r="I26" s="874">
        <f t="shared" si="4"/>
        <v>0</v>
      </c>
      <c r="J26" s="79">
        <f t="shared" si="5"/>
        <v>0</v>
      </c>
      <c r="K26" s="879">
        <v>101</v>
      </c>
      <c r="L26" s="79">
        <f t="shared" si="6"/>
        <v>12.12</v>
      </c>
      <c r="M26" s="874">
        <f t="shared" si="7"/>
        <v>8.08</v>
      </c>
      <c r="N26" s="874">
        <f t="shared" si="8"/>
        <v>20.2</v>
      </c>
      <c r="O26" s="79">
        <v>144</v>
      </c>
      <c r="P26" s="79">
        <f t="shared" si="9"/>
        <v>21.6</v>
      </c>
      <c r="Q26" s="874">
        <f t="shared" si="10"/>
        <v>14.4</v>
      </c>
      <c r="R26" s="874">
        <f t="shared" si="11"/>
        <v>36</v>
      </c>
      <c r="S26" s="79">
        <f t="shared" si="12"/>
        <v>245</v>
      </c>
      <c r="T26" s="79">
        <f t="shared" si="13"/>
        <v>33.72</v>
      </c>
      <c r="U26" s="79">
        <f t="shared" si="14"/>
        <v>22.48</v>
      </c>
      <c r="V26" s="874">
        <f t="shared" si="15"/>
        <v>56.2</v>
      </c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</row>
    <row r="27" spans="1:36" x14ac:dyDescent="0.25">
      <c r="A27" s="117">
        <v>16</v>
      </c>
      <c r="B27" s="26" t="s">
        <v>918</v>
      </c>
      <c r="C27" s="882"/>
      <c r="D27" s="79">
        <f t="shared" si="0"/>
        <v>0</v>
      </c>
      <c r="E27" s="874">
        <f t="shared" si="1"/>
        <v>0</v>
      </c>
      <c r="F27" s="874">
        <f t="shared" si="2"/>
        <v>0</v>
      </c>
      <c r="G27" s="898">
        <v>0</v>
      </c>
      <c r="H27" s="79">
        <f t="shared" si="3"/>
        <v>0</v>
      </c>
      <c r="I27" s="874">
        <f t="shared" si="4"/>
        <v>0</v>
      </c>
      <c r="J27" s="79">
        <f t="shared" si="5"/>
        <v>0</v>
      </c>
      <c r="K27" s="879">
        <v>63</v>
      </c>
      <c r="L27" s="79">
        <f t="shared" si="6"/>
        <v>7.56</v>
      </c>
      <c r="M27" s="874">
        <f t="shared" si="7"/>
        <v>5.04</v>
      </c>
      <c r="N27" s="874">
        <f t="shared" si="8"/>
        <v>12.6</v>
      </c>
      <c r="O27" s="79">
        <v>80</v>
      </c>
      <c r="P27" s="79">
        <f t="shared" si="9"/>
        <v>12</v>
      </c>
      <c r="Q27" s="874">
        <f t="shared" si="10"/>
        <v>8</v>
      </c>
      <c r="R27" s="874">
        <f t="shared" si="11"/>
        <v>20</v>
      </c>
      <c r="S27" s="79">
        <f t="shared" si="12"/>
        <v>143</v>
      </c>
      <c r="T27" s="79">
        <f t="shared" si="13"/>
        <v>19.559999999999999</v>
      </c>
      <c r="U27" s="79">
        <f t="shared" si="14"/>
        <v>13.04</v>
      </c>
      <c r="V27" s="874">
        <f t="shared" si="15"/>
        <v>32.599999999999994</v>
      </c>
    </row>
    <row r="28" spans="1:36" x14ac:dyDescent="0.25">
      <c r="A28" s="117">
        <v>17</v>
      </c>
      <c r="B28" s="26" t="s">
        <v>919</v>
      </c>
      <c r="C28" s="882"/>
      <c r="D28" s="79">
        <f t="shared" si="0"/>
        <v>0</v>
      </c>
      <c r="E28" s="874">
        <f t="shared" si="1"/>
        <v>0</v>
      </c>
      <c r="F28" s="874">
        <f t="shared" si="2"/>
        <v>0</v>
      </c>
      <c r="G28" s="898">
        <v>0</v>
      </c>
      <c r="H28" s="79">
        <f t="shared" si="3"/>
        <v>0</v>
      </c>
      <c r="I28" s="874">
        <f t="shared" si="4"/>
        <v>0</v>
      </c>
      <c r="J28" s="79">
        <f t="shared" si="5"/>
        <v>0</v>
      </c>
      <c r="K28" s="879">
        <v>109</v>
      </c>
      <c r="L28" s="79">
        <f t="shared" si="6"/>
        <v>13.08</v>
      </c>
      <c r="M28" s="874">
        <f t="shared" si="7"/>
        <v>8.7200000000000006</v>
      </c>
      <c r="N28" s="874">
        <f t="shared" si="8"/>
        <v>21.8</v>
      </c>
      <c r="O28" s="79">
        <v>55</v>
      </c>
      <c r="P28" s="79">
        <f t="shared" si="9"/>
        <v>8.25</v>
      </c>
      <c r="Q28" s="874">
        <f t="shared" si="10"/>
        <v>5.5</v>
      </c>
      <c r="R28" s="874">
        <f t="shared" si="11"/>
        <v>13.75</v>
      </c>
      <c r="S28" s="79">
        <f t="shared" si="12"/>
        <v>164</v>
      </c>
      <c r="T28" s="79">
        <f t="shared" si="13"/>
        <v>21.33</v>
      </c>
      <c r="U28" s="79">
        <f t="shared" si="14"/>
        <v>14.22</v>
      </c>
      <c r="V28" s="874">
        <f t="shared" si="15"/>
        <v>35.549999999999997</v>
      </c>
    </row>
    <row r="29" spans="1:36" x14ac:dyDescent="0.25">
      <c r="A29" s="117">
        <v>18</v>
      </c>
      <c r="B29" s="26" t="s">
        <v>920</v>
      </c>
      <c r="C29" s="882"/>
      <c r="D29" s="79">
        <f t="shared" si="0"/>
        <v>0</v>
      </c>
      <c r="E29" s="874">
        <f t="shared" si="1"/>
        <v>0</v>
      </c>
      <c r="F29" s="874">
        <f t="shared" si="2"/>
        <v>0</v>
      </c>
      <c r="G29" s="898">
        <v>0</v>
      </c>
      <c r="H29" s="79">
        <f t="shared" si="3"/>
        <v>0</v>
      </c>
      <c r="I29" s="874">
        <f t="shared" si="4"/>
        <v>0</v>
      </c>
      <c r="J29" s="79">
        <f t="shared" si="5"/>
        <v>0</v>
      </c>
      <c r="K29" s="879">
        <v>123</v>
      </c>
      <c r="L29" s="79">
        <f t="shared" si="6"/>
        <v>14.76</v>
      </c>
      <c r="M29" s="874">
        <f t="shared" si="7"/>
        <v>9.84</v>
      </c>
      <c r="N29" s="874">
        <f t="shared" si="8"/>
        <v>24.6</v>
      </c>
      <c r="O29" s="79">
        <v>95</v>
      </c>
      <c r="P29" s="79">
        <f t="shared" si="9"/>
        <v>14.25</v>
      </c>
      <c r="Q29" s="874">
        <f t="shared" si="10"/>
        <v>9.5</v>
      </c>
      <c r="R29" s="874">
        <f t="shared" si="11"/>
        <v>23.75</v>
      </c>
      <c r="S29" s="79">
        <f t="shared" si="12"/>
        <v>218</v>
      </c>
      <c r="T29" s="79">
        <f t="shared" si="13"/>
        <v>29.009999999999998</v>
      </c>
      <c r="U29" s="79">
        <f t="shared" si="14"/>
        <v>19.34</v>
      </c>
      <c r="V29" s="874">
        <f t="shared" si="15"/>
        <v>48.349999999999994</v>
      </c>
    </row>
    <row r="30" spans="1:36" s="16" customFormat="1" x14ac:dyDescent="0.25">
      <c r="A30" s="117">
        <v>19</v>
      </c>
      <c r="B30" s="26" t="s">
        <v>921</v>
      </c>
      <c r="C30" s="882"/>
      <c r="D30" s="79">
        <f t="shared" si="0"/>
        <v>0</v>
      </c>
      <c r="E30" s="874">
        <f t="shared" si="1"/>
        <v>0</v>
      </c>
      <c r="F30" s="874">
        <f t="shared" si="2"/>
        <v>0</v>
      </c>
      <c r="G30" s="898">
        <v>0</v>
      </c>
      <c r="H30" s="79">
        <f t="shared" si="3"/>
        <v>0</v>
      </c>
      <c r="I30" s="874">
        <f t="shared" si="4"/>
        <v>0</v>
      </c>
      <c r="J30" s="79">
        <f t="shared" si="5"/>
        <v>0</v>
      </c>
      <c r="K30" s="27">
        <v>127</v>
      </c>
      <c r="L30" s="79">
        <f t="shared" si="6"/>
        <v>15.24</v>
      </c>
      <c r="M30" s="874">
        <f t="shared" si="7"/>
        <v>10.16</v>
      </c>
      <c r="N30" s="874">
        <f t="shared" si="8"/>
        <v>25.4</v>
      </c>
      <c r="O30" s="20">
        <v>37</v>
      </c>
      <c r="P30" s="79">
        <f t="shared" si="9"/>
        <v>5.55</v>
      </c>
      <c r="Q30" s="874">
        <f t="shared" si="10"/>
        <v>3.7</v>
      </c>
      <c r="R30" s="874">
        <f t="shared" si="11"/>
        <v>9.25</v>
      </c>
      <c r="S30" s="79">
        <f t="shared" si="12"/>
        <v>164</v>
      </c>
      <c r="T30" s="79">
        <f t="shared" si="13"/>
        <v>20.79</v>
      </c>
      <c r="U30" s="79">
        <f t="shared" si="14"/>
        <v>13.86</v>
      </c>
      <c r="V30" s="874">
        <f t="shared" si="15"/>
        <v>34.65</v>
      </c>
    </row>
    <row r="31" spans="1:36" s="16" customFormat="1" ht="12.75" customHeight="1" x14ac:dyDescent="0.25">
      <c r="A31" s="117">
        <v>20</v>
      </c>
      <c r="B31" s="26" t="s">
        <v>922</v>
      </c>
      <c r="C31" s="882"/>
      <c r="D31" s="79">
        <f t="shared" si="0"/>
        <v>0</v>
      </c>
      <c r="E31" s="874">
        <f t="shared" si="1"/>
        <v>0</v>
      </c>
      <c r="F31" s="874">
        <f t="shared" si="2"/>
        <v>0</v>
      </c>
      <c r="G31" s="898">
        <v>0</v>
      </c>
      <c r="H31" s="79">
        <f t="shared" si="3"/>
        <v>0</v>
      </c>
      <c r="I31" s="874">
        <f t="shared" si="4"/>
        <v>0</v>
      </c>
      <c r="J31" s="79">
        <f t="shared" si="5"/>
        <v>0</v>
      </c>
      <c r="K31" s="27">
        <v>163</v>
      </c>
      <c r="L31" s="79">
        <f t="shared" si="6"/>
        <v>19.559999999999999</v>
      </c>
      <c r="M31" s="874">
        <f t="shared" si="7"/>
        <v>13.04</v>
      </c>
      <c r="N31" s="874">
        <f t="shared" si="8"/>
        <v>32.6</v>
      </c>
      <c r="O31" s="20">
        <v>123</v>
      </c>
      <c r="P31" s="79">
        <f t="shared" si="9"/>
        <v>18.45</v>
      </c>
      <c r="Q31" s="874">
        <f t="shared" si="10"/>
        <v>12.3</v>
      </c>
      <c r="R31" s="874">
        <f t="shared" si="11"/>
        <v>30.75</v>
      </c>
      <c r="S31" s="79">
        <f t="shared" si="12"/>
        <v>286</v>
      </c>
      <c r="T31" s="79">
        <f t="shared" si="13"/>
        <v>38.01</v>
      </c>
      <c r="U31" s="79">
        <f t="shared" si="14"/>
        <v>25.34</v>
      </c>
      <c r="V31" s="874">
        <f t="shared" si="15"/>
        <v>63.349999999999994</v>
      </c>
    </row>
    <row r="32" spans="1:36" s="16" customFormat="1" ht="12.75" customHeight="1" x14ac:dyDescent="0.25">
      <c r="A32" s="117">
        <v>21</v>
      </c>
      <c r="B32" s="26" t="s">
        <v>923</v>
      </c>
      <c r="C32" s="882"/>
      <c r="D32" s="79">
        <f t="shared" si="0"/>
        <v>0</v>
      </c>
      <c r="E32" s="874">
        <f t="shared" si="1"/>
        <v>0</v>
      </c>
      <c r="F32" s="874">
        <f t="shared" si="2"/>
        <v>0</v>
      </c>
      <c r="G32" s="898">
        <v>0</v>
      </c>
      <c r="H32" s="79">
        <f t="shared" si="3"/>
        <v>0</v>
      </c>
      <c r="I32" s="874">
        <f t="shared" si="4"/>
        <v>0</v>
      </c>
      <c r="J32" s="79">
        <f t="shared" si="5"/>
        <v>0</v>
      </c>
      <c r="K32" s="27">
        <v>210</v>
      </c>
      <c r="L32" s="79">
        <f t="shared" si="6"/>
        <v>25.2</v>
      </c>
      <c r="M32" s="874">
        <f t="shared" si="7"/>
        <v>16.8</v>
      </c>
      <c r="N32" s="874">
        <f t="shared" si="8"/>
        <v>42</v>
      </c>
      <c r="O32" s="20">
        <v>81</v>
      </c>
      <c r="P32" s="79">
        <f t="shared" si="9"/>
        <v>12.15</v>
      </c>
      <c r="Q32" s="874">
        <f t="shared" si="10"/>
        <v>8.1</v>
      </c>
      <c r="R32" s="874">
        <f t="shared" si="11"/>
        <v>20.25</v>
      </c>
      <c r="S32" s="79">
        <f t="shared" si="12"/>
        <v>291</v>
      </c>
      <c r="T32" s="79">
        <f t="shared" si="13"/>
        <v>37.35</v>
      </c>
      <c r="U32" s="79">
        <f t="shared" si="14"/>
        <v>24.9</v>
      </c>
      <c r="V32" s="874">
        <f t="shared" si="15"/>
        <v>62.25</v>
      </c>
    </row>
    <row r="33" spans="1:22" s="16" customFormat="1" x14ac:dyDescent="0.25">
      <c r="A33" s="117">
        <v>22</v>
      </c>
      <c r="B33" s="20" t="s">
        <v>924</v>
      </c>
      <c r="C33" s="882"/>
      <c r="D33" s="79">
        <f t="shared" si="0"/>
        <v>0</v>
      </c>
      <c r="E33" s="874">
        <f t="shared" si="1"/>
        <v>0</v>
      </c>
      <c r="F33" s="874">
        <f t="shared" si="2"/>
        <v>0</v>
      </c>
      <c r="G33" s="898">
        <v>0</v>
      </c>
      <c r="H33" s="79">
        <f t="shared" si="3"/>
        <v>0</v>
      </c>
      <c r="I33" s="874">
        <f t="shared" si="4"/>
        <v>0</v>
      </c>
      <c r="J33" s="79">
        <f t="shared" si="5"/>
        <v>0</v>
      </c>
      <c r="K33" s="20">
        <v>110</v>
      </c>
      <c r="L33" s="79">
        <f t="shared" si="6"/>
        <v>13.2</v>
      </c>
      <c r="M33" s="874">
        <f t="shared" si="7"/>
        <v>8.8000000000000007</v>
      </c>
      <c r="N33" s="874">
        <f t="shared" si="8"/>
        <v>22</v>
      </c>
      <c r="O33" s="20">
        <v>238</v>
      </c>
      <c r="P33" s="79">
        <f t="shared" si="9"/>
        <v>35.700000000000003</v>
      </c>
      <c r="Q33" s="874">
        <f t="shared" si="10"/>
        <v>23.8</v>
      </c>
      <c r="R33" s="874">
        <f t="shared" si="11"/>
        <v>59.5</v>
      </c>
      <c r="S33" s="79">
        <f t="shared" si="12"/>
        <v>348</v>
      </c>
      <c r="T33" s="79">
        <f t="shared" si="13"/>
        <v>48.900000000000006</v>
      </c>
      <c r="U33" s="79">
        <f t="shared" si="14"/>
        <v>32.6</v>
      </c>
      <c r="V33" s="874">
        <f t="shared" si="15"/>
        <v>81.5</v>
      </c>
    </row>
    <row r="34" spans="1:22" x14ac:dyDescent="0.25">
      <c r="A34" s="79"/>
      <c r="B34" s="396" t="s">
        <v>18</v>
      </c>
      <c r="C34" s="79">
        <f>SUM(C12:C33)</f>
        <v>0</v>
      </c>
      <c r="D34" s="79">
        <f t="shared" ref="D34:V34" si="16">SUM(D12:D33)</f>
        <v>0</v>
      </c>
      <c r="E34" s="874">
        <f t="shared" si="16"/>
        <v>0</v>
      </c>
      <c r="F34" s="79">
        <f t="shared" si="16"/>
        <v>0</v>
      </c>
      <c r="G34" s="79">
        <f t="shared" si="16"/>
        <v>0</v>
      </c>
      <c r="H34" s="79">
        <f t="shared" si="16"/>
        <v>0</v>
      </c>
      <c r="I34" s="874">
        <f t="shared" si="16"/>
        <v>0</v>
      </c>
      <c r="J34" s="79">
        <f t="shared" si="16"/>
        <v>0</v>
      </c>
      <c r="K34" s="79">
        <f t="shared" si="16"/>
        <v>2837</v>
      </c>
      <c r="L34" s="881">
        <f t="shared" si="16"/>
        <v>340.44000000000005</v>
      </c>
      <c r="M34" s="884">
        <f t="shared" si="16"/>
        <v>226.96000000000004</v>
      </c>
      <c r="N34" s="881">
        <f t="shared" si="16"/>
        <v>567.40000000000009</v>
      </c>
      <c r="O34" s="881">
        <f t="shared" si="16"/>
        <v>2416</v>
      </c>
      <c r="P34" s="884">
        <f t="shared" si="16"/>
        <v>362.4</v>
      </c>
      <c r="Q34" s="884">
        <f t="shared" si="16"/>
        <v>241.6</v>
      </c>
      <c r="R34" s="881">
        <f t="shared" si="16"/>
        <v>604</v>
      </c>
      <c r="S34" s="881">
        <f t="shared" si="16"/>
        <v>5253</v>
      </c>
      <c r="T34" s="881">
        <f t="shared" si="16"/>
        <v>702.83999999999992</v>
      </c>
      <c r="U34" s="881">
        <f t="shared" si="16"/>
        <v>468.56</v>
      </c>
      <c r="V34" s="881">
        <f t="shared" si="16"/>
        <v>1171.3999999999999</v>
      </c>
    </row>
    <row r="35" spans="1:22" x14ac:dyDescent="0.25">
      <c r="B35" s="81"/>
      <c r="C35" s="81"/>
      <c r="D35" s="81"/>
      <c r="E35" s="81"/>
      <c r="F35" s="81"/>
      <c r="G35" s="81"/>
      <c r="H35" s="81"/>
      <c r="I35" s="81"/>
      <c r="J35" s="81"/>
    </row>
    <row r="36" spans="1:22" x14ac:dyDescent="0.25">
      <c r="B36" s="81"/>
      <c r="C36" s="81"/>
      <c r="D36" s="81"/>
      <c r="E36" s="81"/>
      <c r="F36" s="81"/>
      <c r="G36" s="81"/>
      <c r="H36" s="81"/>
      <c r="I36" s="81"/>
      <c r="J36" s="22"/>
      <c r="K36" s="15"/>
      <c r="L36" s="15"/>
      <c r="M36" s="15"/>
      <c r="N36" s="15"/>
      <c r="O36" s="15"/>
      <c r="P36" s="845"/>
      <c r="Q36" s="845"/>
      <c r="R36" s="15"/>
      <c r="S36" s="698"/>
      <c r="T36" s="698"/>
      <c r="U36" s="698"/>
      <c r="V36" s="698"/>
    </row>
    <row r="37" spans="1:22" x14ac:dyDescent="0.25">
      <c r="B37" s="81"/>
      <c r="C37" s="81"/>
      <c r="D37" s="81"/>
      <c r="E37" s="81"/>
      <c r="F37" s="81"/>
      <c r="G37" s="81"/>
      <c r="H37" s="81"/>
      <c r="I37" s="81"/>
      <c r="J37" s="22"/>
      <c r="K37" s="33"/>
      <c r="L37" s="33"/>
      <c r="M37" s="33"/>
      <c r="N37" s="33"/>
      <c r="O37" s="33"/>
      <c r="P37" s="885"/>
      <c r="Q37" s="885"/>
      <c r="R37" s="33"/>
      <c r="S37" s="33"/>
      <c r="T37" s="33"/>
      <c r="U37" s="33"/>
      <c r="V37" s="33"/>
    </row>
    <row r="38" spans="1:22" x14ac:dyDescent="0.25">
      <c r="B38" s="81"/>
      <c r="C38" s="81"/>
      <c r="D38" s="81"/>
      <c r="E38" s="81"/>
      <c r="F38" s="81"/>
      <c r="G38" s="81"/>
      <c r="H38" s="81"/>
      <c r="I38" s="81"/>
      <c r="J38" s="161"/>
      <c r="K38" s="33"/>
      <c r="L38" s="33"/>
      <c r="M38" s="33"/>
      <c r="N38" s="33"/>
      <c r="O38" s="33"/>
      <c r="P38" s="33"/>
      <c r="Q38" s="33"/>
      <c r="R38" s="953" t="s">
        <v>1034</v>
      </c>
      <c r="S38" s="953"/>
      <c r="T38" s="953"/>
      <c r="U38" s="953"/>
      <c r="V38" s="953"/>
    </row>
    <row r="39" spans="1:22" x14ac:dyDescent="0.25">
      <c r="J39" s="703"/>
      <c r="K39" s="15"/>
      <c r="L39" s="15"/>
      <c r="M39" s="15"/>
      <c r="N39" s="15"/>
      <c r="O39" s="15"/>
      <c r="P39" s="15"/>
      <c r="Q39" s="33"/>
      <c r="R39" s="953"/>
      <c r="S39" s="953"/>
      <c r="T39" s="953"/>
      <c r="U39" s="953"/>
      <c r="V39" s="953"/>
    </row>
    <row r="40" spans="1:22" ht="21.75" customHeight="1" x14ac:dyDescent="0.25">
      <c r="R40" s="953"/>
      <c r="S40" s="953"/>
      <c r="T40" s="953"/>
      <c r="U40" s="953"/>
      <c r="V40" s="953"/>
    </row>
  </sheetData>
  <mergeCells count="21">
    <mergeCell ref="O9:O10"/>
    <mergeCell ref="P9:R9"/>
    <mergeCell ref="S9:S10"/>
    <mergeCell ref="T9:V9"/>
    <mergeCell ref="R38:V40"/>
    <mergeCell ref="U1:V1"/>
    <mergeCell ref="E2:P2"/>
    <mergeCell ref="C4:Q4"/>
    <mergeCell ref="A8:A10"/>
    <mergeCell ref="B8:B10"/>
    <mergeCell ref="C8:F8"/>
    <mergeCell ref="G8:J8"/>
    <mergeCell ref="K8:N8"/>
    <mergeCell ref="O8:R8"/>
    <mergeCell ref="S8:V8"/>
    <mergeCell ref="C9:C10"/>
    <mergeCell ref="D9:F9"/>
    <mergeCell ref="G9:G10"/>
    <mergeCell ref="H9:J9"/>
    <mergeCell ref="K9:K10"/>
    <mergeCell ref="L9:N9"/>
  </mergeCells>
  <printOptions horizontalCentered="1"/>
  <pageMargins left="0.70866141732283472" right="0.70866141732283472" top="0.23622047244094491" bottom="0" header="0.31496062992125984" footer="0.31496062992125984"/>
  <pageSetup paperSize="9" scale="63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zoomScale="85" zoomScaleNormal="85" zoomScaleSheetLayoutView="100" workbookViewId="0">
      <selection activeCell="B39" sqref="B39"/>
    </sheetView>
  </sheetViews>
  <sheetFormatPr defaultColWidth="8.85546875" defaultRowHeight="14.25" x14ac:dyDescent="0.2"/>
  <cols>
    <col min="1" max="1" width="8.140625" style="70" customWidth="1"/>
    <col min="2" max="2" width="16" style="70" customWidth="1"/>
    <col min="3" max="3" width="12.140625" style="70" customWidth="1"/>
    <col min="4" max="4" width="11.7109375" style="70" customWidth="1"/>
    <col min="5" max="5" width="11.28515625" style="70" customWidth="1"/>
    <col min="6" max="6" width="17.140625" style="70" customWidth="1"/>
    <col min="7" max="7" width="15.140625" style="70" customWidth="1"/>
    <col min="8" max="8" width="14.42578125" style="70" customWidth="1"/>
    <col min="9" max="9" width="14.85546875" style="70" customWidth="1"/>
    <col min="10" max="10" width="18.42578125" style="70" customWidth="1"/>
    <col min="11" max="11" width="17.28515625" style="70" customWidth="1"/>
    <col min="12" max="12" width="16.28515625" style="70" customWidth="1"/>
    <col min="13" max="16384" width="8.85546875" style="70"/>
  </cols>
  <sheetData>
    <row r="1" spans="1:19" ht="15" x14ac:dyDescent="0.2">
      <c r="B1" s="16"/>
      <c r="C1" s="16"/>
      <c r="D1" s="16"/>
      <c r="E1" s="16"/>
      <c r="F1" s="1"/>
      <c r="G1" s="1"/>
      <c r="H1" s="16"/>
      <c r="J1" s="38"/>
      <c r="K1" s="1112" t="s">
        <v>542</v>
      </c>
      <c r="L1" s="1112"/>
    </row>
    <row r="2" spans="1:19" ht="15.75" x14ac:dyDescent="0.25">
      <c r="B2" s="941" t="s">
        <v>0</v>
      </c>
      <c r="C2" s="941"/>
      <c r="D2" s="941"/>
      <c r="E2" s="941"/>
      <c r="F2" s="941"/>
      <c r="G2" s="941"/>
      <c r="H2" s="941"/>
      <c r="I2" s="941"/>
      <c r="J2" s="941"/>
    </row>
    <row r="3" spans="1:19" ht="20.25" x14ac:dyDescent="0.3">
      <c r="B3" s="942" t="s">
        <v>747</v>
      </c>
      <c r="C3" s="942"/>
      <c r="D3" s="942"/>
      <c r="E3" s="942"/>
      <c r="F3" s="942"/>
      <c r="G3" s="942"/>
      <c r="H3" s="942"/>
      <c r="I3" s="942"/>
      <c r="J3" s="942"/>
    </row>
    <row r="4" spans="1:19" ht="20.25" x14ac:dyDescent="0.3">
      <c r="B4" s="129"/>
      <c r="C4" s="129"/>
      <c r="D4" s="129"/>
      <c r="E4" s="129"/>
      <c r="F4" s="129"/>
      <c r="G4" s="129"/>
      <c r="H4" s="129"/>
      <c r="I4" s="129"/>
      <c r="J4" s="129"/>
    </row>
    <row r="5" spans="1:19" ht="15.6" customHeight="1" x14ac:dyDescent="0.25">
      <c r="B5" s="1307" t="s">
        <v>764</v>
      </c>
      <c r="C5" s="1307"/>
      <c r="D5" s="1307"/>
      <c r="E5" s="1307"/>
      <c r="F5" s="1307"/>
      <c r="G5" s="1307"/>
      <c r="H5" s="1307"/>
      <c r="I5" s="1307"/>
      <c r="J5" s="1307"/>
      <c r="K5" s="1307"/>
      <c r="L5" s="1307"/>
    </row>
    <row r="6" spans="1:19" x14ac:dyDescent="0.2">
      <c r="A6" s="944" t="s">
        <v>159</v>
      </c>
      <c r="B6" s="944"/>
      <c r="C6" s="30"/>
    </row>
    <row r="7" spans="1:19" ht="15" customHeight="1" x14ac:dyDescent="0.25">
      <c r="A7" s="1313" t="s">
        <v>106</v>
      </c>
      <c r="B7" s="1276" t="s">
        <v>3</v>
      </c>
      <c r="C7" s="1303" t="s">
        <v>23</v>
      </c>
      <c r="D7" s="1303"/>
      <c r="E7" s="1303"/>
      <c r="F7" s="1303"/>
      <c r="G7" s="1304" t="s">
        <v>24</v>
      </c>
      <c r="H7" s="1305"/>
      <c r="I7" s="1305"/>
      <c r="J7" s="1306"/>
      <c r="K7" s="1276" t="s">
        <v>381</v>
      </c>
      <c r="L7" s="1280" t="s">
        <v>673</v>
      </c>
    </row>
    <row r="8" spans="1:19" ht="31.15" customHeight="1" x14ac:dyDescent="0.2">
      <c r="A8" s="1314"/>
      <c r="B8" s="1308"/>
      <c r="C8" s="1280" t="s">
        <v>239</v>
      </c>
      <c r="D8" s="1276" t="s">
        <v>439</v>
      </c>
      <c r="E8" s="1309" t="s">
        <v>94</v>
      </c>
      <c r="F8" s="1268"/>
      <c r="G8" s="1277" t="s">
        <v>239</v>
      </c>
      <c r="H8" s="1280" t="s">
        <v>439</v>
      </c>
      <c r="I8" s="1269" t="s">
        <v>94</v>
      </c>
      <c r="J8" s="1271"/>
      <c r="K8" s="1308"/>
      <c r="L8" s="1280"/>
    </row>
    <row r="9" spans="1:19" ht="69.75" customHeight="1" x14ac:dyDescent="0.2">
      <c r="A9" s="1315"/>
      <c r="B9" s="1277"/>
      <c r="C9" s="1280"/>
      <c r="D9" s="1277"/>
      <c r="E9" s="348" t="s">
        <v>893</v>
      </c>
      <c r="F9" s="84" t="s">
        <v>440</v>
      </c>
      <c r="G9" s="1280"/>
      <c r="H9" s="1280"/>
      <c r="I9" s="348" t="s">
        <v>893</v>
      </c>
      <c r="J9" s="84" t="s">
        <v>440</v>
      </c>
      <c r="K9" s="1277"/>
      <c r="L9" s="1280"/>
      <c r="M9" s="111"/>
      <c r="N9" s="111"/>
      <c r="O9" s="111"/>
    </row>
    <row r="10" spans="1:19" x14ac:dyDescent="0.2">
      <c r="A10" s="158">
        <v>1</v>
      </c>
      <c r="B10" s="157">
        <v>2</v>
      </c>
      <c r="C10" s="158">
        <v>3</v>
      </c>
      <c r="D10" s="157">
        <v>4</v>
      </c>
      <c r="E10" s="158">
        <v>5</v>
      </c>
      <c r="F10" s="157">
        <v>6</v>
      </c>
      <c r="G10" s="158">
        <v>7</v>
      </c>
      <c r="H10" s="157">
        <v>8</v>
      </c>
      <c r="I10" s="158">
        <v>9</v>
      </c>
      <c r="J10" s="157">
        <v>10</v>
      </c>
      <c r="K10" s="158" t="s">
        <v>549</v>
      </c>
      <c r="L10" s="157">
        <v>12</v>
      </c>
      <c r="M10" s="111"/>
      <c r="N10" s="111"/>
      <c r="O10" s="111"/>
    </row>
    <row r="11" spans="1:19" s="108" customFormat="1" ht="20.25" x14ac:dyDescent="0.3">
      <c r="A11" s="121">
        <v>1</v>
      </c>
      <c r="B11" s="20" t="s">
        <v>903</v>
      </c>
      <c r="C11" s="406">
        <v>29661</v>
      </c>
      <c r="D11" s="109">
        <v>874</v>
      </c>
      <c r="E11" s="675">
        <v>874</v>
      </c>
      <c r="F11" s="109">
        <v>0</v>
      </c>
      <c r="G11" s="659">
        <v>20919.439655172413</v>
      </c>
      <c r="H11" s="109">
        <v>572</v>
      </c>
      <c r="I11" s="678">
        <v>572</v>
      </c>
      <c r="J11" s="109">
        <v>2</v>
      </c>
      <c r="K11" s="108">
        <f>E11+F11+I11+J11</f>
        <v>1448</v>
      </c>
      <c r="L11" s="110">
        <v>0</v>
      </c>
      <c r="M11" s="111"/>
      <c r="N11" s="111"/>
      <c r="O11" s="111"/>
      <c r="P11" s="111"/>
      <c r="Q11" s="111"/>
      <c r="R11" s="111"/>
      <c r="S11" s="111"/>
    </row>
    <row r="12" spans="1:19" ht="20.25" x14ac:dyDescent="0.3">
      <c r="A12" s="121">
        <v>2</v>
      </c>
      <c r="B12" s="20" t="s">
        <v>904</v>
      </c>
      <c r="C12" s="406">
        <v>31416</v>
      </c>
      <c r="D12" s="109">
        <v>1198</v>
      </c>
      <c r="E12" s="675">
        <v>830</v>
      </c>
      <c r="F12" s="109">
        <v>2</v>
      </c>
      <c r="G12" s="659">
        <v>21146.206896551725</v>
      </c>
      <c r="H12" s="109">
        <v>847</v>
      </c>
      <c r="I12" s="675">
        <v>568</v>
      </c>
      <c r="J12" s="109">
        <v>0</v>
      </c>
      <c r="K12" s="108">
        <f t="shared" ref="K12:K32" si="0">E12+F12+I12+J12</f>
        <v>1400</v>
      </c>
      <c r="L12" s="110">
        <v>0</v>
      </c>
      <c r="M12" s="111"/>
      <c r="N12" s="111"/>
      <c r="O12" s="111"/>
    </row>
    <row r="13" spans="1:19" ht="20.25" x14ac:dyDescent="0.3">
      <c r="A13" s="121">
        <v>3</v>
      </c>
      <c r="B13" s="20" t="s">
        <v>905</v>
      </c>
      <c r="C13" s="406">
        <v>10167.224137931034</v>
      </c>
      <c r="D13" s="108">
        <v>0</v>
      </c>
      <c r="E13" s="675">
        <v>349</v>
      </c>
      <c r="F13" s="108">
        <v>2</v>
      </c>
      <c r="G13" s="660">
        <v>6888.8663793103451</v>
      </c>
      <c r="H13" s="108">
        <v>0</v>
      </c>
      <c r="I13" s="675">
        <v>268</v>
      </c>
      <c r="J13" s="108">
        <v>5</v>
      </c>
      <c r="K13" s="108">
        <f t="shared" si="0"/>
        <v>624</v>
      </c>
      <c r="L13" s="110">
        <v>0</v>
      </c>
      <c r="M13" s="111"/>
      <c r="N13" s="111"/>
      <c r="O13" s="111"/>
    </row>
    <row r="14" spans="1:19" ht="20.25" x14ac:dyDescent="0.3">
      <c r="A14" s="121">
        <v>4</v>
      </c>
      <c r="B14" s="20" t="s">
        <v>906</v>
      </c>
      <c r="C14" s="406">
        <v>44265.008477011492</v>
      </c>
      <c r="D14" s="108">
        <v>515</v>
      </c>
      <c r="E14" s="675">
        <v>515</v>
      </c>
      <c r="F14" s="108">
        <v>0</v>
      </c>
      <c r="G14" s="660">
        <v>24479.112068965518</v>
      </c>
      <c r="H14" s="108">
        <v>257</v>
      </c>
      <c r="I14" s="678">
        <v>545</v>
      </c>
      <c r="J14" s="108">
        <v>2</v>
      </c>
      <c r="K14" s="108">
        <f t="shared" si="0"/>
        <v>1062</v>
      </c>
      <c r="L14" s="110">
        <v>0</v>
      </c>
    </row>
    <row r="15" spans="1:19" ht="20.25" x14ac:dyDescent="0.3">
      <c r="A15" s="121">
        <v>5</v>
      </c>
      <c r="B15" s="20" t="s">
        <v>907</v>
      </c>
      <c r="C15" s="406">
        <v>39264.418103448275</v>
      </c>
      <c r="D15" s="108">
        <v>929</v>
      </c>
      <c r="E15" s="675">
        <v>933</v>
      </c>
      <c r="F15" s="108">
        <v>0</v>
      </c>
      <c r="G15" s="660">
        <v>26136.181034482757</v>
      </c>
      <c r="H15" s="108">
        <v>545</v>
      </c>
      <c r="I15" s="678">
        <v>545</v>
      </c>
      <c r="J15" s="108">
        <v>0</v>
      </c>
      <c r="K15" s="108">
        <f t="shared" si="0"/>
        <v>1478</v>
      </c>
      <c r="L15" s="110">
        <v>0</v>
      </c>
      <c r="N15" s="70" t="s">
        <v>11</v>
      </c>
    </row>
    <row r="16" spans="1:19" ht="20.25" x14ac:dyDescent="0.3">
      <c r="A16" s="121">
        <v>6</v>
      </c>
      <c r="B16" s="20" t="s">
        <v>908</v>
      </c>
      <c r="C16" s="406">
        <v>45600.523994252879</v>
      </c>
      <c r="D16" s="108">
        <v>638</v>
      </c>
      <c r="E16" s="676">
        <v>627</v>
      </c>
      <c r="F16" s="108">
        <v>0</v>
      </c>
      <c r="G16" s="660">
        <v>29886.28448275862</v>
      </c>
      <c r="H16" s="108">
        <v>313</v>
      </c>
      <c r="I16" s="678">
        <v>326</v>
      </c>
      <c r="J16" s="108">
        <v>0</v>
      </c>
      <c r="K16" s="108">
        <f t="shared" si="0"/>
        <v>953</v>
      </c>
      <c r="L16" s="110">
        <v>0</v>
      </c>
    </row>
    <row r="17" spans="1:12" ht="20.25" x14ac:dyDescent="0.3">
      <c r="A17" s="121">
        <v>7</v>
      </c>
      <c r="B17" s="20" t="s">
        <v>909</v>
      </c>
      <c r="C17" s="406">
        <v>45360.857758620688</v>
      </c>
      <c r="D17" s="108">
        <v>1223</v>
      </c>
      <c r="E17" s="675">
        <v>1202</v>
      </c>
      <c r="F17" s="108">
        <v>0</v>
      </c>
      <c r="G17" s="660">
        <v>34426.633620689652</v>
      </c>
      <c r="H17" s="108">
        <v>891</v>
      </c>
      <c r="I17" s="678">
        <v>870</v>
      </c>
      <c r="J17" s="108">
        <v>0</v>
      </c>
      <c r="K17" s="108">
        <f t="shared" si="0"/>
        <v>2072</v>
      </c>
      <c r="L17" s="110">
        <v>0</v>
      </c>
    </row>
    <row r="18" spans="1:12" ht="20.25" x14ac:dyDescent="0.3">
      <c r="A18" s="121">
        <v>8</v>
      </c>
      <c r="B18" s="20" t="s">
        <v>910</v>
      </c>
      <c r="C18" s="406">
        <v>15641.741379310344</v>
      </c>
      <c r="D18" s="108">
        <v>601</v>
      </c>
      <c r="E18" s="675">
        <v>601</v>
      </c>
      <c r="F18" s="108">
        <v>2</v>
      </c>
      <c r="G18" s="660">
        <v>11894.491379310344</v>
      </c>
      <c r="H18" s="108">
        <v>402</v>
      </c>
      <c r="I18" s="678">
        <v>402</v>
      </c>
      <c r="J18" s="108">
        <v>2</v>
      </c>
      <c r="K18" s="108">
        <f t="shared" si="0"/>
        <v>1007</v>
      </c>
      <c r="L18" s="110">
        <v>0</v>
      </c>
    </row>
    <row r="19" spans="1:12" ht="20.25" x14ac:dyDescent="0.3">
      <c r="A19" s="121">
        <v>9</v>
      </c>
      <c r="B19" s="20" t="s">
        <v>911</v>
      </c>
      <c r="C19" s="406">
        <v>41324.051724137928</v>
      </c>
      <c r="D19" s="108">
        <v>977</v>
      </c>
      <c r="E19" s="675">
        <v>980</v>
      </c>
      <c r="F19" s="108">
        <v>0</v>
      </c>
      <c r="G19" s="660">
        <v>29757.905172413793</v>
      </c>
      <c r="H19" s="108">
        <v>738</v>
      </c>
      <c r="I19" s="678">
        <v>740</v>
      </c>
      <c r="J19" s="108">
        <v>0</v>
      </c>
      <c r="K19" s="108">
        <f t="shared" si="0"/>
        <v>1720</v>
      </c>
      <c r="L19" s="110">
        <v>0</v>
      </c>
    </row>
    <row r="20" spans="1:12" ht="20.25" x14ac:dyDescent="0.3">
      <c r="A20" s="121">
        <v>10</v>
      </c>
      <c r="B20" s="20" t="s">
        <v>912</v>
      </c>
      <c r="C20" s="406">
        <v>41634.478448275862</v>
      </c>
      <c r="D20" s="108">
        <v>882</v>
      </c>
      <c r="E20" s="675">
        <v>891</v>
      </c>
      <c r="F20" s="108">
        <v>0</v>
      </c>
      <c r="G20" s="660">
        <v>38869</v>
      </c>
      <c r="H20" s="108">
        <v>565</v>
      </c>
      <c r="I20" s="678">
        <v>566</v>
      </c>
      <c r="J20" s="108">
        <v>2</v>
      </c>
      <c r="K20" s="108">
        <f t="shared" si="0"/>
        <v>1459</v>
      </c>
      <c r="L20" s="110">
        <v>0</v>
      </c>
    </row>
    <row r="21" spans="1:12" ht="20.25" x14ac:dyDescent="0.3">
      <c r="A21" s="121">
        <v>11</v>
      </c>
      <c r="B21" s="20" t="s">
        <v>913</v>
      </c>
      <c r="C21" s="406">
        <v>49975.03017241379</v>
      </c>
      <c r="D21" s="108">
        <v>1107</v>
      </c>
      <c r="E21" s="675">
        <v>1169</v>
      </c>
      <c r="F21" s="108">
        <v>2</v>
      </c>
      <c r="G21" s="660">
        <v>32657.969827586207</v>
      </c>
      <c r="H21" s="108">
        <v>703</v>
      </c>
      <c r="I21" s="678">
        <v>725</v>
      </c>
      <c r="J21" s="108">
        <v>0</v>
      </c>
      <c r="K21" s="108">
        <f t="shared" si="0"/>
        <v>1896</v>
      </c>
      <c r="L21" s="110">
        <v>0</v>
      </c>
    </row>
    <row r="22" spans="1:12" ht="20.25" x14ac:dyDescent="0.3">
      <c r="A22" s="121">
        <v>12</v>
      </c>
      <c r="B22" s="20" t="s">
        <v>914</v>
      </c>
      <c r="C22" s="406">
        <v>29748.073275862069</v>
      </c>
      <c r="D22" s="108">
        <v>615</v>
      </c>
      <c r="E22" s="675">
        <v>616</v>
      </c>
      <c r="F22" s="108">
        <v>1</v>
      </c>
      <c r="G22" s="660">
        <v>21691.603448275862</v>
      </c>
      <c r="H22" s="108">
        <v>355</v>
      </c>
      <c r="I22" s="678">
        <v>353</v>
      </c>
      <c r="J22" s="108">
        <v>0</v>
      </c>
      <c r="K22" s="108">
        <f t="shared" si="0"/>
        <v>970</v>
      </c>
      <c r="L22" s="110">
        <v>0</v>
      </c>
    </row>
    <row r="23" spans="1:12" ht="20.25" x14ac:dyDescent="0.3">
      <c r="A23" s="121">
        <v>13</v>
      </c>
      <c r="B23" s="20" t="s">
        <v>915</v>
      </c>
      <c r="C23" s="406">
        <v>20425.96551724138</v>
      </c>
      <c r="D23" s="108">
        <v>820</v>
      </c>
      <c r="E23" s="675">
        <v>798</v>
      </c>
      <c r="F23" s="108">
        <v>0</v>
      </c>
      <c r="G23" s="660">
        <v>14565.474137931034</v>
      </c>
      <c r="H23" s="108">
        <v>526</v>
      </c>
      <c r="I23" s="678">
        <v>498</v>
      </c>
      <c r="J23" s="108">
        <v>0</v>
      </c>
      <c r="K23" s="108">
        <f t="shared" si="0"/>
        <v>1296</v>
      </c>
      <c r="L23" s="110">
        <v>0</v>
      </c>
    </row>
    <row r="24" spans="1:12" ht="20.25" x14ac:dyDescent="0.3">
      <c r="A24" s="121">
        <v>14</v>
      </c>
      <c r="B24" s="20" t="s">
        <v>916</v>
      </c>
      <c r="C24" s="406">
        <v>100440.41810344828</v>
      </c>
      <c r="D24" s="108">
        <v>1624</v>
      </c>
      <c r="E24" s="675">
        <v>1624</v>
      </c>
      <c r="F24" s="108">
        <v>2</v>
      </c>
      <c r="G24" s="660">
        <v>48338.517241379312</v>
      </c>
      <c r="H24" s="108">
        <v>779</v>
      </c>
      <c r="I24" s="678">
        <v>777</v>
      </c>
      <c r="J24" s="108">
        <v>0</v>
      </c>
      <c r="K24" s="108">
        <f t="shared" si="0"/>
        <v>2403</v>
      </c>
      <c r="L24" s="110">
        <v>0</v>
      </c>
    </row>
    <row r="25" spans="1:12" ht="20.25" x14ac:dyDescent="0.3">
      <c r="A25" s="121">
        <v>15</v>
      </c>
      <c r="B25" s="20" t="s">
        <v>917</v>
      </c>
      <c r="C25" s="406">
        <v>47164.806034482761</v>
      </c>
      <c r="D25" s="108">
        <v>632</v>
      </c>
      <c r="E25" s="675">
        <v>644</v>
      </c>
      <c r="F25" s="108">
        <v>0</v>
      </c>
      <c r="G25" s="660">
        <v>26791.073275862069</v>
      </c>
      <c r="H25" s="108">
        <v>349</v>
      </c>
      <c r="I25" s="678">
        <v>361</v>
      </c>
      <c r="J25" s="108">
        <v>2</v>
      </c>
      <c r="K25" s="108">
        <f t="shared" si="0"/>
        <v>1007</v>
      </c>
      <c r="L25" s="110">
        <v>0</v>
      </c>
    </row>
    <row r="26" spans="1:12" ht="20.25" x14ac:dyDescent="0.3">
      <c r="A26" s="121">
        <v>16</v>
      </c>
      <c r="B26" s="20" t="s">
        <v>918</v>
      </c>
      <c r="C26" s="406">
        <v>24453.189655172413</v>
      </c>
      <c r="D26" s="108">
        <v>591</v>
      </c>
      <c r="E26" s="675">
        <v>593</v>
      </c>
      <c r="F26" s="108">
        <v>2</v>
      </c>
      <c r="G26" s="660">
        <v>13610.775862068966</v>
      </c>
      <c r="H26" s="108">
        <v>342</v>
      </c>
      <c r="I26" s="678">
        <v>342</v>
      </c>
      <c r="J26" s="108">
        <v>0</v>
      </c>
      <c r="K26" s="108">
        <f t="shared" si="0"/>
        <v>937</v>
      </c>
      <c r="L26" s="110">
        <v>0</v>
      </c>
    </row>
    <row r="27" spans="1:12" ht="20.25" x14ac:dyDescent="0.3">
      <c r="A27" s="121">
        <v>17</v>
      </c>
      <c r="B27" s="20" t="s">
        <v>919</v>
      </c>
      <c r="C27" s="406">
        <v>39582.46982758621</v>
      </c>
      <c r="D27" s="108">
        <v>652</v>
      </c>
      <c r="E27" s="675">
        <v>646</v>
      </c>
      <c r="F27" s="108">
        <v>2</v>
      </c>
      <c r="G27" s="660">
        <v>21375.366379310344</v>
      </c>
      <c r="H27" s="108">
        <v>413</v>
      </c>
      <c r="I27" s="678">
        <v>407</v>
      </c>
      <c r="J27" s="108">
        <v>0</v>
      </c>
      <c r="K27" s="108">
        <f t="shared" si="0"/>
        <v>1055</v>
      </c>
      <c r="L27" s="110">
        <v>0</v>
      </c>
    </row>
    <row r="28" spans="1:12" ht="20.25" x14ac:dyDescent="0.3">
      <c r="A28" s="121">
        <v>18</v>
      </c>
      <c r="B28" s="20" t="s">
        <v>920</v>
      </c>
      <c r="C28" s="406">
        <v>20972.349137931036</v>
      </c>
      <c r="D28" s="108">
        <v>733</v>
      </c>
      <c r="E28" s="677">
        <v>725</v>
      </c>
      <c r="F28" s="108">
        <v>0</v>
      </c>
      <c r="G28" s="660">
        <v>13316.612068965518</v>
      </c>
      <c r="H28" s="108">
        <v>496</v>
      </c>
      <c r="I28" s="679">
        <v>485</v>
      </c>
      <c r="J28" s="108">
        <v>0</v>
      </c>
      <c r="K28" s="108">
        <f t="shared" si="0"/>
        <v>1210</v>
      </c>
      <c r="L28" s="110">
        <v>0</v>
      </c>
    </row>
    <row r="29" spans="1:12" ht="20.25" x14ac:dyDescent="0.3">
      <c r="A29" s="121">
        <v>19</v>
      </c>
      <c r="B29" s="20" t="s">
        <v>921</v>
      </c>
      <c r="C29" s="406">
        <v>18831.870689655174</v>
      </c>
      <c r="D29" s="108">
        <v>508</v>
      </c>
      <c r="E29" s="675">
        <v>500</v>
      </c>
      <c r="F29" s="108">
        <v>2</v>
      </c>
      <c r="G29" s="660">
        <v>13706.465517241379</v>
      </c>
      <c r="H29" s="108">
        <v>444</v>
      </c>
      <c r="I29" s="678">
        <v>416</v>
      </c>
      <c r="J29" s="108">
        <v>2</v>
      </c>
      <c r="K29" s="108">
        <f t="shared" si="0"/>
        <v>920</v>
      </c>
      <c r="L29" s="110">
        <v>0</v>
      </c>
    </row>
    <row r="30" spans="1:12" ht="20.25" x14ac:dyDescent="0.3">
      <c r="A30" s="121">
        <v>20</v>
      </c>
      <c r="B30" s="20" t="s">
        <v>922</v>
      </c>
      <c r="C30" s="406">
        <v>53916</v>
      </c>
      <c r="D30" s="108">
        <v>1134</v>
      </c>
      <c r="E30" s="675">
        <v>1142</v>
      </c>
      <c r="F30" s="108">
        <v>2</v>
      </c>
      <c r="G30" s="660">
        <v>36176</v>
      </c>
      <c r="H30" s="108">
        <v>705</v>
      </c>
      <c r="I30" s="678">
        <v>1000</v>
      </c>
      <c r="J30" s="108">
        <v>2</v>
      </c>
      <c r="K30" s="108">
        <f t="shared" si="0"/>
        <v>2146</v>
      </c>
      <c r="L30" s="110">
        <v>0</v>
      </c>
    </row>
    <row r="31" spans="1:12" ht="20.25" x14ac:dyDescent="0.3">
      <c r="A31" s="121">
        <v>21</v>
      </c>
      <c r="B31" s="20" t="s">
        <v>923</v>
      </c>
      <c r="C31" s="406">
        <v>39856.827586206899</v>
      </c>
      <c r="D31" s="108">
        <v>871</v>
      </c>
      <c r="E31" s="675">
        <v>907</v>
      </c>
      <c r="F31" s="108">
        <v>2</v>
      </c>
      <c r="G31" s="660">
        <v>25977.693965517243</v>
      </c>
      <c r="H31" s="108">
        <v>582</v>
      </c>
      <c r="I31" s="678">
        <v>574</v>
      </c>
      <c r="J31" s="108">
        <v>2</v>
      </c>
      <c r="K31" s="108">
        <f t="shared" si="0"/>
        <v>1485</v>
      </c>
      <c r="L31" s="110">
        <v>0</v>
      </c>
    </row>
    <row r="32" spans="1:12" ht="20.25" x14ac:dyDescent="0.3">
      <c r="A32" s="121">
        <v>22</v>
      </c>
      <c r="B32" s="20" t="s">
        <v>924</v>
      </c>
      <c r="C32" s="406">
        <v>39841.943965517239</v>
      </c>
      <c r="D32" s="108">
        <v>1086</v>
      </c>
      <c r="E32" s="675">
        <v>1089</v>
      </c>
      <c r="F32" s="108">
        <v>2</v>
      </c>
      <c r="G32" s="660">
        <v>23949.392241379312</v>
      </c>
      <c r="H32" s="108">
        <v>608</v>
      </c>
      <c r="I32" s="678">
        <v>605</v>
      </c>
      <c r="J32" s="108">
        <v>2</v>
      </c>
      <c r="K32" s="108">
        <f t="shared" si="0"/>
        <v>1698</v>
      </c>
      <c r="L32" s="110">
        <v>0</v>
      </c>
    </row>
    <row r="33" spans="1:19" ht="15" x14ac:dyDescent="0.25">
      <c r="A33" s="121"/>
      <c r="B33" s="396" t="s">
        <v>18</v>
      </c>
      <c r="C33" s="417">
        <f>SUM(C11:C32)</f>
        <v>829544.24798850575</v>
      </c>
      <c r="D33" s="417">
        <f t="shared" ref="D33:L33" si="1">SUM(D11:D32)</f>
        <v>18210</v>
      </c>
      <c r="E33" s="417">
        <f t="shared" si="1"/>
        <v>18255</v>
      </c>
      <c r="F33" s="417">
        <f t="shared" si="1"/>
        <v>23</v>
      </c>
      <c r="G33" s="417">
        <f>SUM(G11:G32)</f>
        <v>536561.06465517241</v>
      </c>
      <c r="H33" s="417">
        <f t="shared" si="1"/>
        <v>11432</v>
      </c>
      <c r="I33" s="417">
        <f t="shared" si="1"/>
        <v>11945</v>
      </c>
      <c r="J33" s="417">
        <f t="shared" si="1"/>
        <v>23</v>
      </c>
      <c r="K33" s="417">
        <f t="shared" si="1"/>
        <v>30246</v>
      </c>
      <c r="L33" s="417">
        <f t="shared" si="1"/>
        <v>0</v>
      </c>
    </row>
    <row r="34" spans="1:19" ht="17.25" customHeight="1" x14ac:dyDescent="0.2">
      <c r="A34" s="1310" t="s">
        <v>112</v>
      </c>
      <c r="B34" s="1311"/>
      <c r="C34" s="1311"/>
      <c r="D34" s="1311"/>
      <c r="E34" s="1311"/>
      <c r="F34" s="1311"/>
      <c r="G34" s="1311"/>
      <c r="H34" s="1311"/>
      <c r="I34" s="1311"/>
      <c r="J34" s="1311"/>
      <c r="K34" s="1312"/>
      <c r="L34" s="1312"/>
    </row>
    <row r="36" spans="1:19" s="16" customFormat="1" ht="15.75" customHeight="1" x14ac:dyDescent="0.25">
      <c r="A36" s="33"/>
      <c r="B36" s="33"/>
      <c r="C36" s="695"/>
      <c r="D36" s="15"/>
      <c r="E36" s="15"/>
      <c r="F36" s="703"/>
      <c r="G36" s="703"/>
      <c r="H36" s="694"/>
      <c r="I36" s="694"/>
      <c r="J36" s="72"/>
      <c r="K36" s="698"/>
      <c r="L36" s="698"/>
      <c r="M36" s="33"/>
    </row>
    <row r="37" spans="1:19" s="16" customFormat="1" ht="13.15" customHeight="1" x14ac:dyDescent="0.2">
      <c r="A37" s="703"/>
      <c r="B37" s="703"/>
      <c r="C37" s="703"/>
      <c r="D37" s="703"/>
      <c r="E37" s="703"/>
      <c r="F37" s="703"/>
      <c r="G37" s="703"/>
      <c r="H37" s="703"/>
      <c r="I37" s="953" t="s">
        <v>1034</v>
      </c>
      <c r="J37" s="953"/>
      <c r="K37" s="953"/>
      <c r="L37" s="953"/>
      <c r="M37" s="953"/>
      <c r="N37" s="82"/>
      <c r="O37" s="82"/>
      <c r="P37" s="82"/>
      <c r="Q37" s="82"/>
      <c r="R37" s="82"/>
      <c r="S37" s="82"/>
    </row>
    <row r="38" spans="1:19" s="16" customFormat="1" ht="12.75" customHeight="1" x14ac:dyDescent="0.2">
      <c r="A38" s="703"/>
      <c r="B38" s="703"/>
      <c r="C38" s="703"/>
      <c r="D38" s="703"/>
      <c r="E38" s="703"/>
      <c r="F38" s="703"/>
      <c r="G38" s="703"/>
      <c r="H38" s="703"/>
      <c r="I38" s="953"/>
      <c r="J38" s="953"/>
      <c r="K38" s="953"/>
      <c r="L38" s="953"/>
      <c r="M38" s="953"/>
      <c r="N38" s="82"/>
      <c r="O38" s="82"/>
      <c r="P38" s="82"/>
      <c r="Q38" s="82"/>
      <c r="R38" s="82"/>
      <c r="S38" s="82"/>
    </row>
    <row r="39" spans="1:19" s="16" customFormat="1" ht="33" customHeight="1" x14ac:dyDescent="0.2">
      <c r="A39" s="703"/>
      <c r="B39" s="15"/>
      <c r="C39" s="15"/>
      <c r="D39" s="15"/>
      <c r="E39" s="15"/>
      <c r="F39" s="703"/>
      <c r="G39" s="703"/>
      <c r="H39" s="703"/>
      <c r="I39" s="953"/>
      <c r="J39" s="953"/>
      <c r="K39" s="953"/>
      <c r="L39" s="953"/>
      <c r="M39" s="953"/>
    </row>
  </sheetData>
  <mergeCells count="19">
    <mergeCell ref="B7:B9"/>
    <mergeCell ref="C8:C9"/>
    <mergeCell ref="H8:H9"/>
    <mergeCell ref="G8:G9"/>
    <mergeCell ref="C7:F7"/>
    <mergeCell ref="D8:D9"/>
    <mergeCell ref="I37:M39"/>
    <mergeCell ref="K1:L1"/>
    <mergeCell ref="B2:J2"/>
    <mergeCell ref="B3:J3"/>
    <mergeCell ref="G7:J7"/>
    <mergeCell ref="A6:B6"/>
    <mergeCell ref="B5:L5"/>
    <mergeCell ref="K7:K9"/>
    <mergeCell ref="E8:F8"/>
    <mergeCell ref="I8:J8"/>
    <mergeCell ref="L7:L9"/>
    <mergeCell ref="A34:L34"/>
    <mergeCell ref="A7:A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3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37"/>
  <sheetViews>
    <sheetView topLeftCell="B7" zoomScale="90" zoomScaleNormal="90" zoomScaleSheetLayoutView="85" workbookViewId="0">
      <selection activeCell="U27" sqref="U27:V27"/>
    </sheetView>
  </sheetViews>
  <sheetFormatPr defaultRowHeight="12.75" x14ac:dyDescent="0.2"/>
  <cols>
    <col min="1" max="1" width="4.7109375" style="176" customWidth="1"/>
    <col min="2" max="2" width="32.7109375" style="176" customWidth="1"/>
    <col min="3" max="11" width="7.85546875" style="176" customWidth="1"/>
    <col min="12" max="20" width="8" style="176" customWidth="1"/>
    <col min="21" max="21" width="18.28515625" style="176" customWidth="1"/>
    <col min="22" max="22" width="8.5703125" style="176" customWidth="1"/>
    <col min="23" max="23" width="8" style="176" customWidth="1"/>
    <col min="24" max="16384" width="9.140625" style="176"/>
  </cols>
  <sheetData>
    <row r="1" spans="1:249" ht="15" x14ac:dyDescent="0.2">
      <c r="O1" s="1332" t="s">
        <v>554</v>
      </c>
      <c r="P1" s="1332"/>
      <c r="Q1" s="1332"/>
      <c r="R1" s="1332"/>
      <c r="S1" s="1332"/>
      <c r="T1" s="1332"/>
      <c r="U1" s="1332"/>
    </row>
    <row r="2" spans="1:249" ht="15.75" x14ac:dyDescent="0.25">
      <c r="G2" s="177"/>
      <c r="H2" s="177"/>
      <c r="I2" s="178"/>
      <c r="J2" s="177" t="s">
        <v>0</v>
      </c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</row>
    <row r="3" spans="1:249" ht="15.75" x14ac:dyDescent="0.25">
      <c r="F3" s="177"/>
      <c r="G3" s="177"/>
      <c r="H3" s="177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</row>
    <row r="4" spans="1:249" ht="18" x14ac:dyDescent="0.25">
      <c r="B4" s="1333" t="s">
        <v>747</v>
      </c>
      <c r="C4" s="1333"/>
      <c r="D4" s="1333"/>
      <c r="E4" s="1333"/>
      <c r="F4" s="1333"/>
      <c r="G4" s="1333"/>
      <c r="H4" s="1333"/>
      <c r="I4" s="1333"/>
      <c r="J4" s="1333"/>
      <c r="K4" s="1333"/>
      <c r="L4" s="1333"/>
      <c r="M4" s="1333"/>
      <c r="N4" s="1333"/>
      <c r="O4" s="1333"/>
      <c r="P4" s="1333"/>
      <c r="Q4" s="1333"/>
      <c r="R4" s="1333"/>
      <c r="S4" s="1333"/>
      <c r="T4" s="1333"/>
      <c r="U4" s="1333"/>
    </row>
    <row r="6" spans="1:249" ht="15.75" x14ac:dyDescent="0.25">
      <c r="B6" s="1334" t="s">
        <v>765</v>
      </c>
      <c r="C6" s="1334"/>
      <c r="D6" s="1334"/>
      <c r="E6" s="1334"/>
      <c r="F6" s="1334"/>
      <c r="G6" s="1334"/>
      <c r="H6" s="1334"/>
      <c r="I6" s="1334"/>
      <c r="J6" s="1334"/>
      <c r="K6" s="1334"/>
      <c r="L6" s="1334"/>
      <c r="M6" s="1334"/>
      <c r="N6" s="1334"/>
      <c r="O6" s="1334"/>
      <c r="P6" s="1334"/>
      <c r="Q6" s="1334"/>
      <c r="R6" s="1334"/>
      <c r="S6" s="1334"/>
      <c r="T6" s="1334"/>
      <c r="U6" s="1334"/>
    </row>
    <row r="8" spans="1:249" x14ac:dyDescent="0.2">
      <c r="A8" s="1335" t="s">
        <v>159</v>
      </c>
      <c r="B8" s="1335"/>
    </row>
    <row r="9" spans="1:249" ht="18" x14ac:dyDescent="0.25">
      <c r="A9" s="179"/>
      <c r="B9" s="179"/>
      <c r="V9" s="1316" t="s">
        <v>247</v>
      </c>
      <c r="W9" s="1316"/>
    </row>
    <row r="10" spans="1:249" ht="12.75" customHeight="1" x14ac:dyDescent="0.2">
      <c r="A10" s="1317" t="s">
        <v>2</v>
      </c>
      <c r="B10" s="1317" t="s">
        <v>107</v>
      </c>
      <c r="C10" s="1319" t="s">
        <v>23</v>
      </c>
      <c r="D10" s="1320"/>
      <c r="E10" s="1320"/>
      <c r="F10" s="1320"/>
      <c r="G10" s="1320"/>
      <c r="H10" s="1320"/>
      <c r="I10" s="1320"/>
      <c r="J10" s="1320"/>
      <c r="K10" s="1321"/>
      <c r="L10" s="1319" t="s">
        <v>24</v>
      </c>
      <c r="M10" s="1320"/>
      <c r="N10" s="1320"/>
      <c r="O10" s="1320"/>
      <c r="P10" s="1320"/>
      <c r="Q10" s="1320"/>
      <c r="R10" s="1320"/>
      <c r="S10" s="1320"/>
      <c r="T10" s="1321"/>
      <c r="U10" s="1322" t="s">
        <v>137</v>
      </c>
      <c r="V10" s="1323"/>
      <c r="W10" s="1324"/>
      <c r="X10" s="181"/>
      <c r="Y10" s="181"/>
      <c r="Z10" s="181"/>
      <c r="AA10" s="181"/>
      <c r="AB10" s="181"/>
      <c r="AC10" s="182"/>
      <c r="AD10" s="183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181"/>
      <c r="DG10" s="181"/>
      <c r="DH10" s="181"/>
      <c r="DI10" s="181"/>
      <c r="DJ10" s="181"/>
      <c r="DK10" s="181"/>
      <c r="DL10" s="181"/>
      <c r="DM10" s="181"/>
      <c r="DN10" s="181"/>
      <c r="DO10" s="181"/>
      <c r="DP10" s="181"/>
      <c r="DQ10" s="181"/>
      <c r="DR10" s="181"/>
      <c r="DS10" s="181"/>
      <c r="DT10" s="181"/>
      <c r="DU10" s="181"/>
      <c r="DV10" s="181"/>
      <c r="DW10" s="181"/>
      <c r="DX10" s="181"/>
      <c r="DY10" s="181"/>
      <c r="DZ10" s="181"/>
      <c r="EA10" s="181"/>
      <c r="EB10" s="181"/>
      <c r="EC10" s="181"/>
      <c r="ED10" s="181"/>
      <c r="EE10" s="181"/>
      <c r="EF10" s="181"/>
      <c r="EG10" s="181"/>
      <c r="EH10" s="181"/>
      <c r="EI10" s="181"/>
      <c r="EJ10" s="181"/>
      <c r="EK10" s="181"/>
      <c r="EL10" s="181"/>
      <c r="EM10" s="181"/>
      <c r="EN10" s="181"/>
      <c r="EO10" s="181"/>
      <c r="EP10" s="181"/>
      <c r="EQ10" s="181"/>
      <c r="ER10" s="181"/>
      <c r="ES10" s="181"/>
      <c r="ET10" s="181"/>
      <c r="EU10" s="181"/>
      <c r="EV10" s="181"/>
      <c r="EW10" s="181"/>
      <c r="EX10" s="181"/>
      <c r="EY10" s="181"/>
      <c r="EZ10" s="181"/>
      <c r="FA10" s="181"/>
      <c r="FB10" s="181"/>
      <c r="FC10" s="181"/>
      <c r="FD10" s="181"/>
      <c r="FE10" s="181"/>
      <c r="FF10" s="181"/>
      <c r="FG10" s="181"/>
      <c r="FH10" s="181"/>
      <c r="FI10" s="181"/>
      <c r="FJ10" s="181"/>
      <c r="FK10" s="181"/>
      <c r="FL10" s="181"/>
      <c r="FM10" s="181"/>
      <c r="FN10" s="181"/>
      <c r="FO10" s="181"/>
      <c r="FP10" s="181"/>
      <c r="FQ10" s="181"/>
      <c r="FR10" s="181"/>
      <c r="FS10" s="181"/>
      <c r="FT10" s="181"/>
      <c r="FU10" s="181"/>
      <c r="FV10" s="181"/>
      <c r="FW10" s="181"/>
      <c r="FX10" s="181"/>
      <c r="FY10" s="181"/>
      <c r="FZ10" s="181"/>
      <c r="GA10" s="181"/>
      <c r="GB10" s="181"/>
      <c r="GC10" s="181"/>
      <c r="GD10" s="181"/>
      <c r="GE10" s="181"/>
      <c r="GF10" s="181"/>
      <c r="GG10" s="181"/>
      <c r="GH10" s="181"/>
      <c r="GI10" s="181"/>
      <c r="GJ10" s="181"/>
      <c r="GK10" s="181"/>
      <c r="GL10" s="181"/>
      <c r="GM10" s="181"/>
      <c r="GN10" s="181"/>
      <c r="GO10" s="181"/>
      <c r="GP10" s="181"/>
      <c r="GQ10" s="181"/>
      <c r="GR10" s="181"/>
      <c r="GS10" s="181"/>
      <c r="GT10" s="181"/>
      <c r="GU10" s="181"/>
      <c r="GV10" s="181"/>
      <c r="GW10" s="181"/>
      <c r="GX10" s="181"/>
      <c r="GY10" s="181"/>
      <c r="GZ10" s="181"/>
      <c r="HA10" s="181"/>
      <c r="HB10" s="181"/>
      <c r="HC10" s="181"/>
      <c r="HD10" s="181"/>
      <c r="HE10" s="181"/>
      <c r="HF10" s="181"/>
      <c r="HG10" s="181"/>
      <c r="HH10" s="181"/>
      <c r="HI10" s="181"/>
      <c r="HJ10" s="181"/>
      <c r="HK10" s="181"/>
      <c r="HL10" s="181"/>
      <c r="HM10" s="181"/>
      <c r="HN10" s="181"/>
      <c r="HO10" s="181"/>
      <c r="HP10" s="181"/>
      <c r="HQ10" s="181"/>
      <c r="HR10" s="181"/>
      <c r="HS10" s="181"/>
      <c r="HT10" s="181"/>
      <c r="HU10" s="181"/>
      <c r="HV10" s="181"/>
      <c r="HW10" s="181"/>
      <c r="HX10" s="181"/>
      <c r="HY10" s="181"/>
      <c r="HZ10" s="181"/>
      <c r="IA10" s="181"/>
      <c r="IB10" s="181"/>
      <c r="IC10" s="181"/>
      <c r="ID10" s="181"/>
      <c r="IE10" s="181"/>
      <c r="IF10" s="181"/>
      <c r="IG10" s="181"/>
      <c r="IH10" s="181"/>
      <c r="II10" s="181"/>
      <c r="IJ10" s="181"/>
      <c r="IK10" s="181"/>
      <c r="IL10" s="181"/>
      <c r="IM10" s="181"/>
      <c r="IN10" s="181"/>
      <c r="IO10" s="181"/>
    </row>
    <row r="11" spans="1:249" ht="12.75" customHeight="1" x14ac:dyDescent="0.2">
      <c r="A11" s="1318"/>
      <c r="B11" s="1318"/>
      <c r="C11" s="1328" t="s">
        <v>172</v>
      </c>
      <c r="D11" s="1329"/>
      <c r="E11" s="1330"/>
      <c r="F11" s="1328" t="s">
        <v>173</v>
      </c>
      <c r="G11" s="1329"/>
      <c r="H11" s="1330"/>
      <c r="I11" s="1328" t="s">
        <v>18</v>
      </c>
      <c r="J11" s="1329"/>
      <c r="K11" s="1330"/>
      <c r="L11" s="1328" t="s">
        <v>172</v>
      </c>
      <c r="M11" s="1329"/>
      <c r="N11" s="1330"/>
      <c r="O11" s="1328" t="s">
        <v>173</v>
      </c>
      <c r="P11" s="1329"/>
      <c r="Q11" s="1330"/>
      <c r="R11" s="1328" t="s">
        <v>18</v>
      </c>
      <c r="S11" s="1329"/>
      <c r="T11" s="1330"/>
      <c r="U11" s="1325"/>
      <c r="V11" s="1326"/>
      <c r="W11" s="1327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1"/>
      <c r="DE11" s="181"/>
      <c r="DF11" s="181"/>
      <c r="DG11" s="181"/>
      <c r="DH11" s="181"/>
      <c r="DI11" s="181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1"/>
      <c r="DW11" s="181"/>
      <c r="DX11" s="181"/>
      <c r="DY11" s="181"/>
      <c r="DZ11" s="181"/>
      <c r="EA11" s="181"/>
      <c r="EB11" s="181"/>
      <c r="EC11" s="181"/>
      <c r="ED11" s="181"/>
      <c r="EE11" s="181"/>
      <c r="EF11" s="181"/>
      <c r="EG11" s="181"/>
      <c r="EH11" s="181"/>
      <c r="EI11" s="181"/>
      <c r="EJ11" s="181"/>
      <c r="EK11" s="181"/>
      <c r="EL11" s="181"/>
      <c r="EM11" s="181"/>
      <c r="EN11" s="181"/>
      <c r="EO11" s="181"/>
      <c r="EP11" s="181"/>
      <c r="EQ11" s="181"/>
      <c r="ER11" s="181"/>
      <c r="ES11" s="181"/>
      <c r="ET11" s="181"/>
      <c r="EU11" s="181"/>
      <c r="EV11" s="181"/>
      <c r="EW11" s="181"/>
      <c r="EX11" s="181"/>
      <c r="EY11" s="181"/>
      <c r="EZ11" s="181"/>
      <c r="FA11" s="181"/>
      <c r="FB11" s="181"/>
      <c r="FC11" s="181"/>
      <c r="FD11" s="181"/>
      <c r="FE11" s="181"/>
      <c r="FF11" s="181"/>
      <c r="FG11" s="181"/>
      <c r="FH11" s="181"/>
      <c r="FI11" s="181"/>
      <c r="FJ11" s="181"/>
      <c r="FK11" s="181"/>
      <c r="FL11" s="181"/>
      <c r="FM11" s="181"/>
      <c r="FN11" s="181"/>
      <c r="FO11" s="181"/>
      <c r="FP11" s="181"/>
      <c r="FQ11" s="181"/>
      <c r="FR11" s="181"/>
      <c r="FS11" s="181"/>
      <c r="FT11" s="181"/>
      <c r="FU11" s="181"/>
      <c r="FV11" s="181"/>
      <c r="FW11" s="181"/>
      <c r="FX11" s="181"/>
      <c r="FY11" s="181"/>
      <c r="FZ11" s="181"/>
      <c r="GA11" s="181"/>
      <c r="GB11" s="181"/>
      <c r="GC11" s="181"/>
      <c r="GD11" s="181"/>
      <c r="GE11" s="181"/>
      <c r="GF11" s="181"/>
      <c r="GG11" s="181"/>
      <c r="GH11" s="181"/>
      <c r="GI11" s="181"/>
      <c r="GJ11" s="181"/>
      <c r="GK11" s="181"/>
      <c r="GL11" s="181"/>
      <c r="GM11" s="181"/>
      <c r="GN11" s="181"/>
      <c r="GO11" s="181"/>
      <c r="GP11" s="181"/>
      <c r="GQ11" s="181"/>
      <c r="GR11" s="181"/>
      <c r="GS11" s="181"/>
      <c r="GT11" s="181"/>
      <c r="GU11" s="181"/>
      <c r="GV11" s="181"/>
      <c r="GW11" s="181"/>
      <c r="GX11" s="181"/>
      <c r="GY11" s="181"/>
      <c r="GZ11" s="181"/>
      <c r="HA11" s="181"/>
      <c r="HB11" s="181"/>
      <c r="HC11" s="181"/>
      <c r="HD11" s="181"/>
      <c r="HE11" s="181"/>
      <c r="HF11" s="181"/>
      <c r="HG11" s="181"/>
      <c r="HH11" s="181"/>
      <c r="HI11" s="181"/>
      <c r="HJ11" s="181"/>
      <c r="HK11" s="181"/>
      <c r="HL11" s="181"/>
      <c r="HM11" s="181"/>
      <c r="HN11" s="181"/>
      <c r="HO11" s="181"/>
      <c r="HP11" s="181"/>
      <c r="HQ11" s="181"/>
      <c r="HR11" s="181"/>
      <c r="HS11" s="181"/>
      <c r="HT11" s="181"/>
      <c r="HU11" s="181"/>
      <c r="HV11" s="181"/>
      <c r="HW11" s="181"/>
      <c r="HX11" s="181"/>
      <c r="HY11" s="181"/>
      <c r="HZ11" s="181"/>
      <c r="IA11" s="181"/>
      <c r="IB11" s="181"/>
      <c r="IC11" s="181"/>
      <c r="ID11" s="181"/>
      <c r="IE11" s="181"/>
      <c r="IF11" s="181"/>
      <c r="IG11" s="181"/>
      <c r="IH11" s="181"/>
      <c r="II11" s="181"/>
      <c r="IJ11" s="181"/>
      <c r="IK11" s="181"/>
      <c r="IL11" s="181"/>
      <c r="IM11" s="181"/>
      <c r="IN11" s="181"/>
      <c r="IO11" s="181"/>
    </row>
    <row r="12" spans="1:249" x14ac:dyDescent="0.2">
      <c r="A12" s="180"/>
      <c r="B12" s="180"/>
      <c r="C12" s="184" t="s">
        <v>248</v>
      </c>
      <c r="D12" s="185" t="s">
        <v>42</v>
      </c>
      <c r="E12" s="186" t="s">
        <v>43</v>
      </c>
      <c r="F12" s="184" t="s">
        <v>248</v>
      </c>
      <c r="G12" s="185" t="s">
        <v>42</v>
      </c>
      <c r="H12" s="186" t="s">
        <v>43</v>
      </c>
      <c r="I12" s="184" t="s">
        <v>248</v>
      </c>
      <c r="J12" s="185" t="s">
        <v>42</v>
      </c>
      <c r="K12" s="186" t="s">
        <v>43</v>
      </c>
      <c r="L12" s="184" t="s">
        <v>248</v>
      </c>
      <c r="M12" s="185" t="s">
        <v>42</v>
      </c>
      <c r="N12" s="186" t="s">
        <v>43</v>
      </c>
      <c r="O12" s="184" t="s">
        <v>248</v>
      </c>
      <c r="P12" s="185" t="s">
        <v>42</v>
      </c>
      <c r="Q12" s="186" t="s">
        <v>43</v>
      </c>
      <c r="R12" s="184" t="s">
        <v>248</v>
      </c>
      <c r="S12" s="185" t="s">
        <v>42</v>
      </c>
      <c r="T12" s="186" t="s">
        <v>43</v>
      </c>
      <c r="U12" s="180" t="s">
        <v>248</v>
      </c>
      <c r="V12" s="180" t="s">
        <v>42</v>
      </c>
      <c r="W12" s="180" t="s">
        <v>43</v>
      </c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1"/>
      <c r="DI12" s="181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1"/>
      <c r="DX12" s="181"/>
      <c r="DY12" s="181"/>
      <c r="DZ12" s="181"/>
      <c r="EA12" s="181"/>
      <c r="EB12" s="181"/>
      <c r="EC12" s="181"/>
      <c r="ED12" s="181"/>
      <c r="EE12" s="181"/>
      <c r="EF12" s="181"/>
      <c r="EG12" s="181"/>
      <c r="EH12" s="181"/>
      <c r="EI12" s="181"/>
      <c r="EJ12" s="181"/>
      <c r="EK12" s="181"/>
      <c r="EL12" s="181"/>
      <c r="EM12" s="181"/>
      <c r="EN12" s="181"/>
      <c r="EO12" s="181"/>
      <c r="EP12" s="181"/>
      <c r="EQ12" s="181"/>
      <c r="ER12" s="181"/>
      <c r="ES12" s="181"/>
      <c r="ET12" s="181"/>
      <c r="EU12" s="181"/>
      <c r="EV12" s="181"/>
      <c r="EW12" s="181"/>
      <c r="EX12" s="181"/>
      <c r="EY12" s="181"/>
      <c r="EZ12" s="181"/>
      <c r="FA12" s="181"/>
      <c r="FB12" s="181"/>
      <c r="FC12" s="181"/>
      <c r="FD12" s="181"/>
      <c r="FE12" s="181"/>
      <c r="FF12" s="181"/>
      <c r="FG12" s="181"/>
      <c r="FH12" s="181"/>
      <c r="FI12" s="181"/>
      <c r="FJ12" s="181"/>
      <c r="FK12" s="181"/>
      <c r="FL12" s="181"/>
      <c r="FM12" s="181"/>
      <c r="FN12" s="181"/>
      <c r="FO12" s="181"/>
      <c r="FP12" s="181"/>
      <c r="FQ12" s="181"/>
      <c r="FR12" s="181"/>
      <c r="FS12" s="181"/>
      <c r="FT12" s="181"/>
      <c r="FU12" s="181"/>
      <c r="FV12" s="181"/>
      <c r="FW12" s="181"/>
      <c r="FX12" s="181"/>
      <c r="FY12" s="181"/>
      <c r="FZ12" s="181"/>
      <c r="GA12" s="181"/>
      <c r="GB12" s="181"/>
      <c r="GC12" s="181"/>
      <c r="GD12" s="181"/>
      <c r="GE12" s="181"/>
      <c r="GF12" s="181"/>
      <c r="GG12" s="181"/>
      <c r="GH12" s="181"/>
      <c r="GI12" s="181"/>
      <c r="GJ12" s="181"/>
      <c r="GK12" s="181"/>
      <c r="GL12" s="181"/>
      <c r="GM12" s="181"/>
      <c r="GN12" s="181"/>
      <c r="GO12" s="181"/>
      <c r="GP12" s="181"/>
      <c r="GQ12" s="181"/>
      <c r="GR12" s="181"/>
      <c r="GS12" s="181"/>
      <c r="GT12" s="181"/>
      <c r="GU12" s="181"/>
      <c r="GV12" s="181"/>
      <c r="GW12" s="181"/>
      <c r="GX12" s="181"/>
      <c r="GY12" s="181"/>
      <c r="GZ12" s="181"/>
      <c r="HA12" s="181"/>
      <c r="HB12" s="181"/>
      <c r="HC12" s="181"/>
      <c r="HD12" s="181"/>
      <c r="HE12" s="181"/>
      <c r="HF12" s="181"/>
      <c r="HG12" s="181"/>
      <c r="HH12" s="181"/>
      <c r="HI12" s="181"/>
      <c r="HJ12" s="181"/>
      <c r="HK12" s="181"/>
      <c r="HL12" s="181"/>
      <c r="HM12" s="181"/>
      <c r="HN12" s="181"/>
      <c r="HO12" s="181"/>
      <c r="HP12" s="181"/>
      <c r="HQ12" s="181"/>
      <c r="HR12" s="181"/>
      <c r="HS12" s="181"/>
      <c r="HT12" s="181"/>
      <c r="HU12" s="181"/>
      <c r="HV12" s="181"/>
      <c r="HW12" s="181"/>
      <c r="HX12" s="181"/>
      <c r="HY12" s="181"/>
      <c r="HZ12" s="181"/>
      <c r="IA12" s="181"/>
      <c r="IB12" s="181"/>
      <c r="IC12" s="181"/>
      <c r="ID12" s="181"/>
      <c r="IE12" s="181"/>
      <c r="IF12" s="181"/>
      <c r="IG12" s="181"/>
      <c r="IH12" s="181"/>
      <c r="II12" s="181"/>
      <c r="IJ12" s="181"/>
      <c r="IK12" s="181"/>
      <c r="IL12" s="181"/>
      <c r="IM12" s="181"/>
      <c r="IN12" s="181"/>
      <c r="IO12" s="181"/>
    </row>
    <row r="13" spans="1:249" x14ac:dyDescent="0.2">
      <c r="A13" s="180">
        <v>1</v>
      </c>
      <c r="B13" s="180">
        <v>2</v>
      </c>
      <c r="C13" s="180">
        <v>3</v>
      </c>
      <c r="D13" s="180">
        <v>4</v>
      </c>
      <c r="E13" s="180">
        <v>5</v>
      </c>
      <c r="F13" s="180">
        <v>7</v>
      </c>
      <c r="G13" s="180">
        <v>8</v>
      </c>
      <c r="H13" s="180">
        <v>9</v>
      </c>
      <c r="I13" s="180">
        <v>11</v>
      </c>
      <c r="J13" s="180">
        <v>12</v>
      </c>
      <c r="K13" s="180">
        <v>13</v>
      </c>
      <c r="L13" s="180">
        <v>15</v>
      </c>
      <c r="M13" s="180">
        <v>16</v>
      </c>
      <c r="N13" s="180">
        <v>17</v>
      </c>
      <c r="O13" s="180">
        <v>19</v>
      </c>
      <c r="P13" s="180">
        <v>20</v>
      </c>
      <c r="Q13" s="180">
        <v>21</v>
      </c>
      <c r="R13" s="180">
        <v>23</v>
      </c>
      <c r="S13" s="180">
        <v>24</v>
      </c>
      <c r="T13" s="180">
        <v>25</v>
      </c>
      <c r="U13" s="180">
        <v>27</v>
      </c>
      <c r="V13" s="180">
        <v>28</v>
      </c>
      <c r="W13" s="180">
        <v>29</v>
      </c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7"/>
      <c r="DG13" s="187"/>
      <c r="DH13" s="187"/>
      <c r="DI13" s="187"/>
      <c r="DJ13" s="187"/>
      <c r="DK13" s="187"/>
      <c r="DL13" s="187"/>
      <c r="DM13" s="187"/>
      <c r="DN13" s="187"/>
      <c r="DO13" s="187"/>
      <c r="DP13" s="187"/>
      <c r="DQ13" s="187"/>
      <c r="DR13" s="187"/>
      <c r="DS13" s="187"/>
      <c r="DT13" s="187"/>
      <c r="DU13" s="187"/>
      <c r="DV13" s="187"/>
      <c r="DW13" s="187"/>
      <c r="DX13" s="187"/>
      <c r="DY13" s="187"/>
      <c r="DZ13" s="187"/>
      <c r="EA13" s="187"/>
      <c r="EB13" s="187"/>
      <c r="EC13" s="187"/>
      <c r="ED13" s="187"/>
      <c r="EE13" s="187"/>
      <c r="EF13" s="187"/>
      <c r="EG13" s="187"/>
      <c r="EH13" s="187"/>
      <c r="EI13" s="187"/>
      <c r="EJ13" s="187"/>
      <c r="EK13" s="187"/>
      <c r="EL13" s="187"/>
      <c r="EM13" s="187"/>
      <c r="EN13" s="187"/>
      <c r="EO13" s="187"/>
      <c r="EP13" s="187"/>
      <c r="EQ13" s="187"/>
      <c r="ER13" s="187"/>
      <c r="ES13" s="187"/>
      <c r="ET13" s="187"/>
      <c r="EU13" s="187"/>
      <c r="EV13" s="187"/>
      <c r="EW13" s="187"/>
      <c r="EX13" s="187"/>
      <c r="EY13" s="187"/>
      <c r="EZ13" s="187"/>
      <c r="FA13" s="187"/>
      <c r="FB13" s="187"/>
      <c r="FC13" s="187"/>
      <c r="FD13" s="187"/>
      <c r="FE13" s="187"/>
      <c r="FF13" s="187"/>
      <c r="FG13" s="187"/>
      <c r="FH13" s="187"/>
      <c r="FI13" s="187"/>
      <c r="FJ13" s="187"/>
      <c r="FK13" s="187"/>
      <c r="FL13" s="187"/>
      <c r="FM13" s="187"/>
      <c r="FN13" s="187"/>
      <c r="FO13" s="187"/>
      <c r="FP13" s="187"/>
      <c r="FQ13" s="187"/>
      <c r="FR13" s="187"/>
      <c r="FS13" s="187"/>
      <c r="FT13" s="187"/>
      <c r="FU13" s="187"/>
      <c r="FV13" s="187"/>
      <c r="FW13" s="187"/>
      <c r="FX13" s="187"/>
      <c r="FY13" s="187"/>
      <c r="FZ13" s="187"/>
      <c r="GA13" s="187"/>
      <c r="GB13" s="187"/>
      <c r="GC13" s="187"/>
      <c r="GD13" s="187"/>
      <c r="GE13" s="187"/>
      <c r="GF13" s="187"/>
      <c r="GG13" s="187"/>
      <c r="GH13" s="187"/>
      <c r="GI13" s="187"/>
      <c r="GJ13" s="187"/>
      <c r="GK13" s="187"/>
      <c r="GL13" s="187"/>
      <c r="GM13" s="187"/>
      <c r="GN13" s="187"/>
      <c r="GO13" s="187"/>
      <c r="GP13" s="187"/>
      <c r="GQ13" s="187"/>
      <c r="GR13" s="187"/>
      <c r="GS13" s="187"/>
      <c r="GT13" s="187"/>
      <c r="GU13" s="187"/>
      <c r="GV13" s="187"/>
      <c r="GW13" s="187"/>
      <c r="GX13" s="187"/>
      <c r="GY13" s="187"/>
      <c r="GZ13" s="187"/>
      <c r="HA13" s="187"/>
      <c r="HB13" s="187"/>
      <c r="HC13" s="187"/>
      <c r="HD13" s="187"/>
      <c r="HE13" s="187"/>
      <c r="HF13" s="187"/>
      <c r="HG13" s="187"/>
      <c r="HH13" s="187"/>
      <c r="HI13" s="187"/>
      <c r="HJ13" s="187"/>
      <c r="HK13" s="187"/>
      <c r="HL13" s="187"/>
      <c r="HM13" s="187"/>
      <c r="HN13" s="187"/>
      <c r="HO13" s="187"/>
      <c r="HP13" s="187"/>
      <c r="HQ13" s="187"/>
      <c r="HR13" s="187"/>
      <c r="HS13" s="187"/>
      <c r="HT13" s="187"/>
      <c r="HU13" s="187"/>
      <c r="HV13" s="187"/>
      <c r="HW13" s="187"/>
      <c r="HX13" s="187"/>
      <c r="HY13" s="187"/>
      <c r="HZ13" s="187"/>
      <c r="IA13" s="187"/>
      <c r="IB13" s="187"/>
      <c r="IC13" s="187"/>
      <c r="ID13" s="187"/>
      <c r="IE13" s="187"/>
      <c r="IF13" s="187"/>
      <c r="IG13" s="187"/>
      <c r="IH13" s="187"/>
      <c r="II13" s="187"/>
      <c r="IJ13" s="187"/>
      <c r="IK13" s="187"/>
      <c r="IL13" s="187"/>
      <c r="IM13" s="187"/>
      <c r="IN13" s="187"/>
      <c r="IO13" s="187"/>
    </row>
    <row r="14" spans="1:249" ht="12.75" customHeight="1" x14ac:dyDescent="0.2">
      <c r="A14" s="1338" t="s">
        <v>240</v>
      </c>
      <c r="B14" s="1339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8"/>
      <c r="V14" s="189"/>
      <c r="W14" s="189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DW14" s="187"/>
      <c r="DX14" s="187"/>
      <c r="DY14" s="187"/>
      <c r="DZ14" s="187"/>
      <c r="EA14" s="187"/>
      <c r="EB14" s="187"/>
      <c r="EC14" s="187"/>
      <c r="ED14" s="187"/>
      <c r="EE14" s="187"/>
      <c r="EF14" s="187"/>
      <c r="EG14" s="187"/>
      <c r="EH14" s="187"/>
      <c r="EI14" s="187"/>
      <c r="EJ14" s="187"/>
      <c r="EK14" s="187"/>
      <c r="EL14" s="187"/>
      <c r="EM14" s="187"/>
      <c r="EN14" s="187"/>
      <c r="EO14" s="187"/>
      <c r="EP14" s="187"/>
      <c r="EQ14" s="187"/>
      <c r="ER14" s="187"/>
      <c r="ES14" s="187"/>
      <c r="ET14" s="187"/>
      <c r="EU14" s="187"/>
      <c r="EV14" s="187"/>
      <c r="EW14" s="187"/>
      <c r="EX14" s="187"/>
      <c r="EY14" s="187"/>
      <c r="EZ14" s="187"/>
      <c r="FA14" s="187"/>
      <c r="FB14" s="187"/>
      <c r="FC14" s="187"/>
      <c r="FD14" s="187"/>
      <c r="FE14" s="187"/>
      <c r="FF14" s="187"/>
      <c r="FG14" s="187"/>
      <c r="FH14" s="187"/>
      <c r="FI14" s="187"/>
      <c r="FJ14" s="187"/>
      <c r="FK14" s="187"/>
      <c r="FL14" s="187"/>
      <c r="FM14" s="187"/>
      <c r="FN14" s="187"/>
      <c r="FO14" s="187"/>
      <c r="FP14" s="187"/>
      <c r="FQ14" s="187"/>
      <c r="FR14" s="187"/>
      <c r="FS14" s="187"/>
      <c r="FT14" s="187"/>
      <c r="FU14" s="187"/>
      <c r="FV14" s="187"/>
      <c r="FW14" s="187"/>
      <c r="FX14" s="187"/>
      <c r="FY14" s="187"/>
      <c r="FZ14" s="187"/>
      <c r="GA14" s="187"/>
      <c r="GB14" s="187"/>
      <c r="GC14" s="187"/>
      <c r="GD14" s="187"/>
      <c r="GE14" s="187"/>
      <c r="GF14" s="187"/>
      <c r="GG14" s="187"/>
      <c r="GH14" s="187"/>
      <c r="GI14" s="187"/>
      <c r="GJ14" s="187"/>
      <c r="GK14" s="187"/>
      <c r="GL14" s="187"/>
      <c r="GM14" s="187"/>
      <c r="GN14" s="187"/>
      <c r="GO14" s="187"/>
      <c r="GP14" s="187"/>
      <c r="GQ14" s="187"/>
      <c r="GR14" s="187"/>
      <c r="GS14" s="187"/>
      <c r="GT14" s="187"/>
      <c r="GU14" s="187"/>
      <c r="GV14" s="187"/>
      <c r="GW14" s="187"/>
      <c r="GX14" s="187"/>
      <c r="GY14" s="187"/>
      <c r="GZ14" s="187"/>
      <c r="HA14" s="187"/>
      <c r="HB14" s="187"/>
      <c r="HC14" s="187"/>
      <c r="HD14" s="187"/>
      <c r="HE14" s="187"/>
      <c r="HF14" s="187"/>
      <c r="HG14" s="187"/>
      <c r="HH14" s="187"/>
      <c r="HI14" s="187"/>
      <c r="HJ14" s="187"/>
      <c r="HK14" s="187"/>
      <c r="HL14" s="187"/>
      <c r="HM14" s="187"/>
      <c r="HN14" s="187"/>
      <c r="HO14" s="187"/>
      <c r="HP14" s="187"/>
      <c r="HQ14" s="187"/>
      <c r="HR14" s="187"/>
      <c r="HS14" s="187"/>
      <c r="HT14" s="187"/>
      <c r="HU14" s="187"/>
      <c r="HV14" s="187"/>
      <c r="HW14" s="187"/>
      <c r="HX14" s="187"/>
      <c r="HY14" s="187"/>
      <c r="HZ14" s="187"/>
      <c r="IA14" s="187"/>
      <c r="IB14" s="187"/>
      <c r="IC14" s="187"/>
      <c r="ID14" s="187"/>
      <c r="IE14" s="187"/>
      <c r="IF14" s="187"/>
      <c r="IG14" s="187"/>
      <c r="IH14" s="187"/>
      <c r="II14" s="187"/>
      <c r="IJ14" s="187"/>
      <c r="IK14" s="187"/>
      <c r="IL14" s="187"/>
      <c r="IM14" s="187"/>
      <c r="IN14" s="187"/>
      <c r="IO14" s="187"/>
    </row>
    <row r="15" spans="1:249" x14ac:dyDescent="0.2">
      <c r="A15" s="190">
        <v>1</v>
      </c>
      <c r="B15" s="191" t="s">
        <v>122</v>
      </c>
      <c r="C15" s="192">
        <v>324</v>
      </c>
      <c r="D15" s="192">
        <v>216</v>
      </c>
      <c r="E15" s="192">
        <v>0</v>
      </c>
      <c r="F15" s="192">
        <v>0</v>
      </c>
      <c r="G15" s="192">
        <v>0</v>
      </c>
      <c r="H15" s="192">
        <v>0</v>
      </c>
      <c r="I15" s="192">
        <f>C15+F15</f>
        <v>324</v>
      </c>
      <c r="J15" s="192">
        <f>D15+G15</f>
        <v>216</v>
      </c>
      <c r="K15" s="192">
        <f>E15+H15</f>
        <v>0</v>
      </c>
      <c r="L15" s="192">
        <v>330</v>
      </c>
      <c r="M15" s="192">
        <v>220</v>
      </c>
      <c r="N15" s="192">
        <v>0</v>
      </c>
      <c r="O15" s="192">
        <v>0</v>
      </c>
      <c r="P15" s="192">
        <v>0</v>
      </c>
      <c r="Q15" s="192">
        <v>0</v>
      </c>
      <c r="R15" s="192">
        <f>L15+O15</f>
        <v>330</v>
      </c>
      <c r="S15" s="192">
        <f>M15+P15</f>
        <v>220</v>
      </c>
      <c r="T15" s="192">
        <v>0</v>
      </c>
      <c r="U15" s="192">
        <f>I15+R15</f>
        <v>654</v>
      </c>
      <c r="V15" s="192">
        <f>J15+S15</f>
        <v>436</v>
      </c>
      <c r="W15" s="192">
        <v>0</v>
      </c>
    </row>
    <row r="16" spans="1:249" x14ac:dyDescent="0.2">
      <c r="A16" s="190">
        <v>2</v>
      </c>
      <c r="B16" s="193" t="s">
        <v>480</v>
      </c>
      <c r="C16" s="192">
        <v>3316.2</v>
      </c>
      <c r="D16" s="192">
        <v>2210.8000000000002</v>
      </c>
      <c r="E16" s="192">
        <v>0</v>
      </c>
      <c r="F16" s="192">
        <v>2211</v>
      </c>
      <c r="G16" s="192">
        <v>1474</v>
      </c>
      <c r="H16" s="192">
        <v>0</v>
      </c>
      <c r="I16" s="192">
        <f t="shared" ref="I16:I24" si="0">C16+F16</f>
        <v>5527.2</v>
      </c>
      <c r="J16" s="192">
        <f t="shared" ref="J16:J24" si="1">D16+G16</f>
        <v>3684.8</v>
      </c>
      <c r="K16" s="192">
        <f t="shared" ref="K16:K21" si="2">E16+H16</f>
        <v>0</v>
      </c>
      <c r="L16" s="192">
        <v>3398.4</v>
      </c>
      <c r="M16" s="192">
        <v>2265.6</v>
      </c>
      <c r="N16" s="192">
        <v>0</v>
      </c>
      <c r="O16" s="192">
        <v>2266.8000000000002</v>
      </c>
      <c r="P16" s="192">
        <v>1511.2</v>
      </c>
      <c r="Q16" s="192">
        <v>0</v>
      </c>
      <c r="R16" s="192">
        <f t="shared" ref="R16:R24" si="3">L16+O16</f>
        <v>5665.2000000000007</v>
      </c>
      <c r="S16" s="192">
        <f t="shared" ref="S16:S23" si="4">M16+P16</f>
        <v>3776.8</v>
      </c>
      <c r="T16" s="192">
        <v>0</v>
      </c>
      <c r="U16" s="192">
        <f t="shared" ref="U16:U26" si="5">I16+R16</f>
        <v>11192.400000000001</v>
      </c>
      <c r="V16" s="192">
        <f t="shared" ref="V16:V23" si="6">J16+S16</f>
        <v>7461.6</v>
      </c>
      <c r="W16" s="192">
        <v>0</v>
      </c>
    </row>
    <row r="17" spans="1:23" ht="15" customHeight="1" x14ac:dyDescent="0.2">
      <c r="A17" s="190">
        <v>3</v>
      </c>
      <c r="B17" s="193" t="s">
        <v>126</v>
      </c>
      <c r="C17" s="192">
        <v>653.4</v>
      </c>
      <c r="D17" s="192">
        <v>435.6</v>
      </c>
      <c r="E17" s="192">
        <v>0</v>
      </c>
      <c r="F17" s="192">
        <v>3159</v>
      </c>
      <c r="G17" s="192">
        <v>2106</v>
      </c>
      <c r="H17" s="192">
        <v>0</v>
      </c>
      <c r="I17" s="192">
        <f t="shared" si="0"/>
        <v>3812.4</v>
      </c>
      <c r="J17" s="192">
        <f t="shared" si="1"/>
        <v>2541.6</v>
      </c>
      <c r="K17" s="192">
        <f t="shared" si="2"/>
        <v>0</v>
      </c>
      <c r="L17" s="192">
        <v>411.6</v>
      </c>
      <c r="M17" s="192">
        <v>274.39999999999998</v>
      </c>
      <c r="N17" s="192">
        <v>0</v>
      </c>
      <c r="O17" s="192">
        <v>1990.2</v>
      </c>
      <c r="P17" s="192">
        <v>1326.8</v>
      </c>
      <c r="Q17" s="192">
        <v>0</v>
      </c>
      <c r="R17" s="192">
        <f t="shared" si="3"/>
        <v>2401.8000000000002</v>
      </c>
      <c r="S17" s="192">
        <f t="shared" si="4"/>
        <v>1601.1999999999998</v>
      </c>
      <c r="T17" s="192">
        <v>0</v>
      </c>
      <c r="U17" s="192">
        <f t="shared" si="5"/>
        <v>6214.2000000000007</v>
      </c>
      <c r="V17" s="192">
        <f t="shared" si="6"/>
        <v>4142.7999999999993</v>
      </c>
      <c r="W17" s="192">
        <v>0</v>
      </c>
    </row>
    <row r="18" spans="1:23" ht="15" customHeight="1" x14ac:dyDescent="0.2">
      <c r="A18" s="190">
        <v>4</v>
      </c>
      <c r="B18" s="193" t="s">
        <v>925</v>
      </c>
      <c r="C18" s="192">
        <v>0</v>
      </c>
      <c r="D18" s="192">
        <v>0</v>
      </c>
      <c r="E18" s="192">
        <v>0</v>
      </c>
      <c r="F18" s="192">
        <v>64.8</v>
      </c>
      <c r="G18" s="192">
        <v>43.2</v>
      </c>
      <c r="H18" s="192">
        <v>0</v>
      </c>
      <c r="I18" s="192">
        <f t="shared" si="0"/>
        <v>64.8</v>
      </c>
      <c r="J18" s="192">
        <f t="shared" si="1"/>
        <v>43.2</v>
      </c>
      <c r="K18" s="192">
        <f t="shared" si="2"/>
        <v>0</v>
      </c>
      <c r="L18" s="192">
        <v>0</v>
      </c>
      <c r="M18" s="192">
        <v>0</v>
      </c>
      <c r="N18" s="192">
        <v>0</v>
      </c>
      <c r="O18" s="192">
        <v>43.2</v>
      </c>
      <c r="P18" s="192">
        <v>28.8</v>
      </c>
      <c r="Q18" s="192">
        <v>0</v>
      </c>
      <c r="R18" s="192">
        <f t="shared" si="3"/>
        <v>43.2</v>
      </c>
      <c r="S18" s="192">
        <f t="shared" si="4"/>
        <v>28.8</v>
      </c>
      <c r="T18" s="192">
        <v>0</v>
      </c>
      <c r="U18" s="192">
        <f t="shared" si="5"/>
        <v>108</v>
      </c>
      <c r="V18" s="192">
        <f t="shared" si="6"/>
        <v>72</v>
      </c>
      <c r="W18" s="192">
        <v>0</v>
      </c>
    </row>
    <row r="19" spans="1:23" ht="15" customHeight="1" x14ac:dyDescent="0.2">
      <c r="A19" s="190">
        <v>5</v>
      </c>
      <c r="B19" s="193" t="s">
        <v>926</v>
      </c>
      <c r="C19" s="192">
        <v>0</v>
      </c>
      <c r="D19" s="192">
        <v>0</v>
      </c>
      <c r="E19" s="192">
        <v>0</v>
      </c>
      <c r="F19" s="192">
        <v>2951.4</v>
      </c>
      <c r="G19" s="192">
        <v>1967.6</v>
      </c>
      <c r="H19" s="192">
        <v>0</v>
      </c>
      <c r="I19" s="192">
        <f t="shared" si="0"/>
        <v>2951.4</v>
      </c>
      <c r="J19" s="192">
        <f t="shared" si="1"/>
        <v>1967.6</v>
      </c>
      <c r="K19" s="192">
        <v>0</v>
      </c>
      <c r="L19" s="192">
        <v>0</v>
      </c>
      <c r="M19" s="192">
        <v>0</v>
      </c>
      <c r="N19" s="192">
        <v>0</v>
      </c>
      <c r="O19" s="192">
        <v>2019</v>
      </c>
      <c r="P19" s="192">
        <v>1346</v>
      </c>
      <c r="Q19" s="192">
        <v>0</v>
      </c>
      <c r="R19" s="192">
        <f t="shared" si="3"/>
        <v>2019</v>
      </c>
      <c r="S19" s="192">
        <f t="shared" si="4"/>
        <v>1346</v>
      </c>
      <c r="T19" s="192">
        <v>0</v>
      </c>
      <c r="U19" s="192">
        <f t="shared" si="5"/>
        <v>4970.3999999999996</v>
      </c>
      <c r="V19" s="192">
        <f t="shared" si="6"/>
        <v>3313.6</v>
      </c>
      <c r="W19" s="192">
        <v>0</v>
      </c>
    </row>
    <row r="20" spans="1:23" ht="12.6" customHeight="1" x14ac:dyDescent="0.2">
      <c r="A20" s="190">
        <v>6</v>
      </c>
      <c r="B20" s="193" t="s">
        <v>124</v>
      </c>
      <c r="C20" s="192">
        <v>99</v>
      </c>
      <c r="D20" s="192">
        <v>66</v>
      </c>
      <c r="E20" s="192">
        <v>0</v>
      </c>
      <c r="F20" s="192">
        <v>0</v>
      </c>
      <c r="G20" s="192">
        <v>0</v>
      </c>
      <c r="H20" s="192">
        <v>0</v>
      </c>
      <c r="I20" s="192">
        <f t="shared" si="0"/>
        <v>99</v>
      </c>
      <c r="J20" s="192">
        <f t="shared" si="1"/>
        <v>66</v>
      </c>
      <c r="K20" s="192">
        <f t="shared" si="2"/>
        <v>0</v>
      </c>
      <c r="L20" s="192">
        <v>189</v>
      </c>
      <c r="M20" s="192">
        <v>126</v>
      </c>
      <c r="N20" s="192">
        <v>0</v>
      </c>
      <c r="O20" s="192">
        <v>0</v>
      </c>
      <c r="P20" s="192">
        <v>0</v>
      </c>
      <c r="Q20" s="192">
        <v>0</v>
      </c>
      <c r="R20" s="192">
        <f t="shared" si="3"/>
        <v>189</v>
      </c>
      <c r="S20" s="192">
        <f t="shared" si="4"/>
        <v>126</v>
      </c>
      <c r="T20" s="192">
        <v>0</v>
      </c>
      <c r="U20" s="192">
        <f t="shared" si="5"/>
        <v>288</v>
      </c>
      <c r="V20" s="192">
        <f t="shared" si="6"/>
        <v>192</v>
      </c>
      <c r="W20" s="192">
        <v>0</v>
      </c>
    </row>
    <row r="21" spans="1:23" x14ac:dyDescent="0.2">
      <c r="A21" s="190">
        <v>7</v>
      </c>
      <c r="B21" s="191" t="s">
        <v>125</v>
      </c>
      <c r="C21" s="192">
        <v>123</v>
      </c>
      <c r="D21" s="192">
        <v>82</v>
      </c>
      <c r="E21" s="192">
        <v>0</v>
      </c>
      <c r="F21" s="192">
        <v>0</v>
      </c>
      <c r="G21" s="192">
        <v>0</v>
      </c>
      <c r="H21" s="192">
        <v>0</v>
      </c>
      <c r="I21" s="192">
        <f t="shared" si="0"/>
        <v>123</v>
      </c>
      <c r="J21" s="192">
        <f t="shared" si="1"/>
        <v>82</v>
      </c>
      <c r="K21" s="192">
        <f t="shared" si="2"/>
        <v>0</v>
      </c>
      <c r="L21" s="192">
        <v>120</v>
      </c>
      <c r="M21" s="192">
        <v>80</v>
      </c>
      <c r="N21" s="192">
        <v>0</v>
      </c>
      <c r="O21" s="192">
        <v>0</v>
      </c>
      <c r="P21" s="192">
        <v>0</v>
      </c>
      <c r="Q21" s="192">
        <v>0</v>
      </c>
      <c r="R21" s="192">
        <f t="shared" si="3"/>
        <v>120</v>
      </c>
      <c r="S21" s="192">
        <f t="shared" si="4"/>
        <v>80</v>
      </c>
      <c r="T21" s="192"/>
      <c r="U21" s="192">
        <f t="shared" si="5"/>
        <v>243</v>
      </c>
      <c r="V21" s="192">
        <f t="shared" si="6"/>
        <v>162</v>
      </c>
      <c r="W21" s="192">
        <v>0</v>
      </c>
    </row>
    <row r="22" spans="1:23" x14ac:dyDescent="0.2">
      <c r="A22" s="190"/>
      <c r="B22" s="1338" t="s">
        <v>241</v>
      </c>
      <c r="C22" s="1339"/>
      <c r="D22" s="192"/>
      <c r="E22" s="192"/>
      <c r="F22" s="192"/>
      <c r="G22" s="192"/>
      <c r="H22" s="192"/>
      <c r="I22" s="192">
        <f t="shared" si="0"/>
        <v>0</v>
      </c>
      <c r="J22" s="192">
        <f t="shared" si="1"/>
        <v>0</v>
      </c>
      <c r="K22" s="192"/>
      <c r="L22" s="192"/>
      <c r="M22" s="192"/>
      <c r="N22" s="192"/>
      <c r="O22" s="192"/>
      <c r="P22" s="192"/>
      <c r="Q22" s="192"/>
      <c r="R22" s="192">
        <f t="shared" si="3"/>
        <v>0</v>
      </c>
      <c r="S22" s="192">
        <f t="shared" si="4"/>
        <v>0</v>
      </c>
      <c r="T22" s="192"/>
      <c r="U22" s="192">
        <f t="shared" si="5"/>
        <v>0</v>
      </c>
      <c r="V22" s="192">
        <f t="shared" si="6"/>
        <v>0</v>
      </c>
      <c r="W22" s="192"/>
    </row>
    <row r="23" spans="1:23" x14ac:dyDescent="0.2">
      <c r="A23" s="190">
        <v>1</v>
      </c>
      <c r="B23" s="191" t="s">
        <v>127</v>
      </c>
      <c r="C23" s="192">
        <v>0</v>
      </c>
      <c r="D23" s="192">
        <v>0</v>
      </c>
      <c r="E23" s="192">
        <v>0</v>
      </c>
      <c r="F23" s="192">
        <v>0</v>
      </c>
      <c r="G23" s="192">
        <v>0</v>
      </c>
      <c r="H23" s="192">
        <v>0</v>
      </c>
      <c r="I23" s="192">
        <f t="shared" si="0"/>
        <v>0</v>
      </c>
      <c r="J23" s="192">
        <f t="shared" si="1"/>
        <v>0</v>
      </c>
      <c r="K23" s="192">
        <v>0</v>
      </c>
      <c r="L23" s="192">
        <v>0</v>
      </c>
      <c r="M23" s="192">
        <v>0</v>
      </c>
      <c r="N23" s="192">
        <v>0</v>
      </c>
      <c r="O23" s="192">
        <v>0</v>
      </c>
      <c r="P23" s="192">
        <v>0</v>
      </c>
      <c r="Q23" s="192">
        <v>0</v>
      </c>
      <c r="R23" s="192">
        <f t="shared" si="3"/>
        <v>0</v>
      </c>
      <c r="S23" s="192">
        <f t="shared" si="4"/>
        <v>0</v>
      </c>
      <c r="T23" s="192">
        <v>0</v>
      </c>
      <c r="U23" s="192">
        <f t="shared" si="5"/>
        <v>0</v>
      </c>
      <c r="V23" s="192">
        <f t="shared" si="6"/>
        <v>0</v>
      </c>
      <c r="W23" s="192">
        <v>0</v>
      </c>
    </row>
    <row r="24" spans="1:23" x14ac:dyDescent="0.2">
      <c r="A24" s="190">
        <v>2</v>
      </c>
      <c r="B24" s="191" t="s">
        <v>128</v>
      </c>
      <c r="C24" s="192">
        <v>419.22</v>
      </c>
      <c r="D24" s="192">
        <v>279.48</v>
      </c>
      <c r="E24" s="192">
        <v>0</v>
      </c>
      <c r="F24" s="192">
        <v>279.48</v>
      </c>
      <c r="G24" s="192">
        <v>186.32</v>
      </c>
      <c r="H24" s="192">
        <v>0</v>
      </c>
      <c r="I24" s="192">
        <f t="shared" si="0"/>
        <v>698.7</v>
      </c>
      <c r="J24" s="192">
        <f t="shared" si="1"/>
        <v>465.8</v>
      </c>
      <c r="K24" s="192">
        <v>0</v>
      </c>
      <c r="L24" s="192">
        <v>451.22</v>
      </c>
      <c r="M24" s="192">
        <v>300.82</v>
      </c>
      <c r="N24" s="192">
        <v>0</v>
      </c>
      <c r="O24" s="192">
        <v>300.82</v>
      </c>
      <c r="P24" s="192">
        <v>200.54</v>
      </c>
      <c r="Q24" s="192">
        <v>0</v>
      </c>
      <c r="R24" s="192">
        <f t="shared" si="3"/>
        <v>752.04</v>
      </c>
      <c r="S24" s="192">
        <f>M24+P24</f>
        <v>501.36</v>
      </c>
      <c r="T24" s="192">
        <v>0</v>
      </c>
      <c r="U24" s="192">
        <f t="shared" si="5"/>
        <v>1450.74</v>
      </c>
      <c r="V24" s="192">
        <f>J24+S24</f>
        <v>967.16000000000008</v>
      </c>
      <c r="W24" s="192">
        <v>0</v>
      </c>
    </row>
    <row r="25" spans="1:23" x14ac:dyDescent="0.2">
      <c r="A25" s="190">
        <v>3</v>
      </c>
      <c r="B25" s="191" t="s">
        <v>709</v>
      </c>
      <c r="C25" s="875">
        <v>4.07</v>
      </c>
      <c r="D25" s="875">
        <v>2.71</v>
      </c>
      <c r="E25" s="875">
        <f>SUM(E23:E24)</f>
        <v>0</v>
      </c>
      <c r="F25" s="875">
        <v>2.71</v>
      </c>
      <c r="G25" s="875">
        <v>1.81</v>
      </c>
      <c r="H25" s="875">
        <f>SUM(H23:H24)</f>
        <v>0</v>
      </c>
      <c r="I25" s="876">
        <f t="shared" ref="I25:J26" si="7">C25+F25</f>
        <v>6.78</v>
      </c>
      <c r="J25" s="876">
        <f t="shared" si="7"/>
        <v>4.5199999999999996</v>
      </c>
      <c r="K25" s="877">
        <f>SUM(K23:K24)</f>
        <v>0</v>
      </c>
      <c r="L25" s="875">
        <v>4.07</v>
      </c>
      <c r="M25" s="875">
        <v>2.71</v>
      </c>
      <c r="N25" s="875">
        <f>SUM(N23:N24)</f>
        <v>0</v>
      </c>
      <c r="O25" s="875">
        <v>2.71</v>
      </c>
      <c r="P25" s="875">
        <v>1.81</v>
      </c>
      <c r="Q25" s="875">
        <f>SUM(Q23:Q24)</f>
        <v>0</v>
      </c>
      <c r="R25" s="878">
        <f t="shared" ref="R25:S26" si="8">L25+O25</f>
        <v>6.78</v>
      </c>
      <c r="S25" s="878">
        <f t="shared" si="8"/>
        <v>4.5199999999999996</v>
      </c>
      <c r="T25" s="877">
        <f>SUM(T23:T24)</f>
        <v>0</v>
      </c>
      <c r="U25" s="192">
        <f t="shared" si="5"/>
        <v>13.56</v>
      </c>
      <c r="V25" s="876">
        <f t="shared" ref="V25:V26" si="9">D25+G25+M25+P25</f>
        <v>9.0399999999999991</v>
      </c>
      <c r="W25" s="877">
        <f>SUM(W23:W24)</f>
        <v>0</v>
      </c>
    </row>
    <row r="26" spans="1:23" ht="25.5" x14ac:dyDescent="0.2">
      <c r="A26" s="886">
        <v>4</v>
      </c>
      <c r="B26" s="193" t="s">
        <v>1037</v>
      </c>
      <c r="C26" s="192">
        <v>32.4</v>
      </c>
      <c r="D26" s="192">
        <v>21.6</v>
      </c>
      <c r="E26" s="192">
        <v>0</v>
      </c>
      <c r="F26" s="192">
        <v>21.6</v>
      </c>
      <c r="G26" s="192">
        <v>14.4</v>
      </c>
      <c r="H26" s="192"/>
      <c r="I26" s="192">
        <f t="shared" si="7"/>
        <v>54</v>
      </c>
      <c r="J26" s="192">
        <f t="shared" si="7"/>
        <v>36</v>
      </c>
      <c r="K26" s="192"/>
      <c r="L26" s="192">
        <v>32.450000000000003</v>
      </c>
      <c r="M26" s="192">
        <v>21.64</v>
      </c>
      <c r="N26" s="192">
        <v>0</v>
      </c>
      <c r="O26" s="192">
        <v>21.64</v>
      </c>
      <c r="P26" s="192">
        <v>14.42</v>
      </c>
      <c r="Q26" s="192">
        <v>0</v>
      </c>
      <c r="R26" s="192">
        <f t="shared" si="8"/>
        <v>54.09</v>
      </c>
      <c r="S26" s="192">
        <f t="shared" si="8"/>
        <v>36.06</v>
      </c>
      <c r="T26" s="192"/>
      <c r="U26" s="192">
        <f t="shared" si="5"/>
        <v>108.09</v>
      </c>
      <c r="V26" s="192">
        <f t="shared" si="9"/>
        <v>72.06</v>
      </c>
      <c r="W26" s="192">
        <v>0</v>
      </c>
    </row>
    <row r="27" spans="1:23" x14ac:dyDescent="0.2">
      <c r="A27" s="1336" t="s">
        <v>18</v>
      </c>
      <c r="B27" s="1337"/>
      <c r="C27" s="192">
        <f>SUM(C15:C26)</f>
        <v>4971.2899999999991</v>
      </c>
      <c r="D27" s="192">
        <f t="shared" ref="D27:W27" si="10">SUM(D15:D26)</f>
        <v>3314.19</v>
      </c>
      <c r="E27" s="192">
        <f t="shared" si="10"/>
        <v>0</v>
      </c>
      <c r="F27" s="192">
        <f t="shared" si="10"/>
        <v>8689.99</v>
      </c>
      <c r="G27" s="192">
        <f t="shared" si="10"/>
        <v>5793.329999999999</v>
      </c>
      <c r="H27" s="192">
        <f t="shared" si="10"/>
        <v>0</v>
      </c>
      <c r="I27" s="192">
        <f t="shared" si="10"/>
        <v>13661.28</v>
      </c>
      <c r="J27" s="192">
        <f t="shared" si="10"/>
        <v>9107.5199999999986</v>
      </c>
      <c r="K27" s="192">
        <f t="shared" si="10"/>
        <v>0</v>
      </c>
      <c r="L27" s="192">
        <f t="shared" si="10"/>
        <v>4936.74</v>
      </c>
      <c r="M27" s="192">
        <f t="shared" si="10"/>
        <v>3291.17</v>
      </c>
      <c r="N27" s="192">
        <f t="shared" si="10"/>
        <v>0</v>
      </c>
      <c r="O27" s="192">
        <f t="shared" si="10"/>
        <v>6644.37</v>
      </c>
      <c r="P27" s="192">
        <f t="shared" si="10"/>
        <v>4429.5700000000006</v>
      </c>
      <c r="Q27" s="192">
        <f t="shared" si="10"/>
        <v>0</v>
      </c>
      <c r="R27" s="192">
        <f t="shared" si="10"/>
        <v>11581.110000000002</v>
      </c>
      <c r="S27" s="192">
        <f t="shared" si="10"/>
        <v>7720.7400000000007</v>
      </c>
      <c r="T27" s="192">
        <f t="shared" si="10"/>
        <v>0</v>
      </c>
      <c r="U27" s="192">
        <f t="shared" si="10"/>
        <v>25242.390000000003</v>
      </c>
      <c r="V27" s="192">
        <f t="shared" si="10"/>
        <v>16828.260000000002</v>
      </c>
      <c r="W27" s="192">
        <f t="shared" si="10"/>
        <v>0</v>
      </c>
    </row>
    <row r="28" spans="1:23" x14ac:dyDescent="0.2">
      <c r="A28" s="194"/>
      <c r="B28" s="194"/>
    </row>
    <row r="30" spans="1:23" x14ac:dyDescent="0.2">
      <c r="B30" s="176" t="s">
        <v>11</v>
      </c>
    </row>
    <row r="31" spans="1:23" ht="12.75" customHeight="1" x14ac:dyDescent="0.2">
      <c r="Q31" s="953" t="s">
        <v>1034</v>
      </c>
      <c r="R31" s="953"/>
      <c r="S31" s="953"/>
      <c r="T31" s="953"/>
      <c r="U31" s="953"/>
      <c r="V31" s="726"/>
    </row>
    <row r="32" spans="1:23" ht="12.75" customHeight="1" x14ac:dyDescent="0.2">
      <c r="A32" s="1331"/>
      <c r="B32" s="1331"/>
      <c r="C32" s="1331"/>
      <c r="D32" s="1331"/>
      <c r="E32" s="1331"/>
      <c r="F32" s="1331"/>
      <c r="G32" s="1331"/>
      <c r="H32" s="1331"/>
      <c r="I32" s="1331"/>
      <c r="J32" s="195"/>
      <c r="K32" s="195"/>
      <c r="L32" s="195"/>
      <c r="M32" s="195"/>
      <c r="N32" s="195"/>
      <c r="O32" s="725"/>
      <c r="P32" s="725"/>
      <c r="Q32" s="953"/>
      <c r="R32" s="953"/>
      <c r="S32" s="953"/>
      <c r="T32" s="953"/>
      <c r="U32" s="953"/>
      <c r="V32" s="726"/>
    </row>
    <row r="33" spans="1:23" ht="32.25" customHeight="1" x14ac:dyDescent="0.2">
      <c r="Q33" s="953"/>
      <c r="R33" s="953"/>
      <c r="S33" s="953"/>
      <c r="T33" s="953"/>
      <c r="U33" s="953"/>
      <c r="V33" s="726"/>
    </row>
    <row r="34" spans="1:23" ht="15.75" x14ac:dyDescent="0.25">
      <c r="A34" s="196"/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R34" s="723"/>
      <c r="S34" s="723"/>
      <c r="T34" s="723"/>
      <c r="U34" s="723"/>
    </row>
    <row r="35" spans="1:23" ht="15.75" x14ac:dyDescent="0.2">
      <c r="A35" s="723"/>
      <c r="B35" s="723"/>
      <c r="C35" s="723"/>
      <c r="D35" s="723"/>
      <c r="E35" s="723"/>
      <c r="F35" s="723"/>
      <c r="G35" s="723"/>
      <c r="H35" s="723"/>
      <c r="I35" s="723"/>
      <c r="J35" s="723"/>
      <c r="K35" s="723"/>
      <c r="L35" s="723"/>
      <c r="M35" s="723"/>
      <c r="N35" s="723"/>
      <c r="O35" s="723"/>
      <c r="P35" s="723"/>
      <c r="Q35" s="723"/>
      <c r="R35" s="723"/>
      <c r="S35" s="723"/>
      <c r="T35" s="723"/>
      <c r="U35" s="723"/>
    </row>
    <row r="36" spans="1:23" ht="15.75" x14ac:dyDescent="0.2">
      <c r="A36" s="723"/>
      <c r="B36" s="723"/>
      <c r="C36" s="723"/>
      <c r="D36" s="723"/>
      <c r="E36" s="723"/>
      <c r="F36" s="723"/>
      <c r="G36" s="723"/>
      <c r="H36" s="723"/>
      <c r="I36" s="723"/>
      <c r="J36" s="723"/>
      <c r="K36" s="723"/>
      <c r="L36" s="723"/>
      <c r="M36" s="723"/>
      <c r="N36" s="723"/>
      <c r="O36" s="723"/>
      <c r="P36" s="723"/>
      <c r="Q36" s="723"/>
      <c r="R36" s="723"/>
      <c r="S36" s="723"/>
      <c r="T36" s="723"/>
      <c r="U36" s="723"/>
    </row>
    <row r="37" spans="1:23" x14ac:dyDescent="0.2">
      <c r="R37" s="724"/>
      <c r="S37" s="724"/>
      <c r="T37" s="724"/>
      <c r="U37" s="724"/>
      <c r="V37" s="724"/>
      <c r="W37" s="724"/>
    </row>
  </sheetData>
  <mergeCells count="21">
    <mergeCell ref="A32:I32"/>
    <mergeCell ref="Q31:U33"/>
    <mergeCell ref="O1:U1"/>
    <mergeCell ref="B4:U4"/>
    <mergeCell ref="B6:U6"/>
    <mergeCell ref="A8:B8"/>
    <mergeCell ref="C11:E11"/>
    <mergeCell ref="F11:H11"/>
    <mergeCell ref="I11:K11"/>
    <mergeCell ref="L11:N11"/>
    <mergeCell ref="A27:B27"/>
    <mergeCell ref="A14:B14"/>
    <mergeCell ref="O11:Q11"/>
    <mergeCell ref="B22:C22"/>
    <mergeCell ref="V9:W9"/>
    <mergeCell ref="A10:A11"/>
    <mergeCell ref="B10:B11"/>
    <mergeCell ref="C10:K10"/>
    <mergeCell ref="L10:T10"/>
    <mergeCell ref="U10:W11"/>
    <mergeCell ref="R11:T11"/>
  </mergeCells>
  <printOptions horizontalCentered="1"/>
  <pageMargins left="0.70866141732283472" right="0.70866141732283472" top="0.23622047244094491" bottom="0" header="0.31496062992125984" footer="0.31496062992125984"/>
  <pageSetup paperSize="9" scale="62" orientation="landscape" r:id="rId1"/>
  <colBreaks count="1" manualBreakCount="1">
    <brk id="2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view="pageBreakPreview" topLeftCell="A10" zoomScale="90" zoomScaleNormal="90" zoomScaleSheetLayoutView="90" workbookViewId="0">
      <selection activeCell="E27" sqref="E27:H27"/>
    </sheetView>
  </sheetViews>
  <sheetFormatPr defaultRowHeight="12.75" x14ac:dyDescent="0.2"/>
  <cols>
    <col min="1" max="1" width="8.28515625" style="86" customWidth="1"/>
    <col min="2" max="2" width="15.5703125" style="86" customWidth="1"/>
    <col min="3" max="3" width="15.28515625" style="86" customWidth="1"/>
    <col min="4" max="4" width="17.42578125" style="86" customWidth="1"/>
    <col min="5" max="5" width="16.140625" style="86" customWidth="1"/>
    <col min="6" max="6" width="16" style="86" customWidth="1"/>
    <col min="7" max="7" width="14.85546875" style="86" customWidth="1"/>
    <col min="8" max="8" width="17.140625" style="86" customWidth="1"/>
    <col min="9" max="9" width="15" style="86" customWidth="1"/>
    <col min="10" max="10" width="12.42578125" style="86" customWidth="1"/>
    <col min="11" max="11" width="12" style="86" customWidth="1"/>
    <col min="12" max="12" width="11.85546875" style="86" customWidth="1"/>
    <col min="13" max="256" width="9.140625" style="86"/>
    <col min="257" max="257" width="8.28515625" style="86" customWidth="1"/>
    <col min="258" max="258" width="15.5703125" style="86" customWidth="1"/>
    <col min="259" max="259" width="15.28515625" style="86" customWidth="1"/>
    <col min="260" max="260" width="17.42578125" style="86" customWidth="1"/>
    <col min="261" max="261" width="16.140625" style="86" customWidth="1"/>
    <col min="262" max="262" width="16" style="86" customWidth="1"/>
    <col min="263" max="263" width="14.85546875" style="86" customWidth="1"/>
    <col min="264" max="264" width="17.140625" style="86" customWidth="1"/>
    <col min="265" max="265" width="15" style="86" customWidth="1"/>
    <col min="266" max="266" width="12.42578125" style="86" customWidth="1"/>
    <col min="267" max="267" width="12" style="86" customWidth="1"/>
    <col min="268" max="268" width="11.85546875" style="86" customWidth="1"/>
    <col min="269" max="512" width="9.140625" style="86"/>
    <col min="513" max="513" width="8.28515625" style="86" customWidth="1"/>
    <col min="514" max="514" width="15.5703125" style="86" customWidth="1"/>
    <col min="515" max="515" width="15.28515625" style="86" customWidth="1"/>
    <col min="516" max="516" width="17.42578125" style="86" customWidth="1"/>
    <col min="517" max="517" width="16.140625" style="86" customWidth="1"/>
    <col min="518" max="518" width="16" style="86" customWidth="1"/>
    <col min="519" max="519" width="14.85546875" style="86" customWidth="1"/>
    <col min="520" max="520" width="17.140625" style="86" customWidth="1"/>
    <col min="521" max="521" width="15" style="86" customWidth="1"/>
    <col min="522" max="522" width="12.42578125" style="86" customWidth="1"/>
    <col min="523" max="523" width="12" style="86" customWidth="1"/>
    <col min="524" max="524" width="11.85546875" style="86" customWidth="1"/>
    <col min="525" max="768" width="9.140625" style="86"/>
    <col min="769" max="769" width="8.28515625" style="86" customWidth="1"/>
    <col min="770" max="770" width="15.5703125" style="86" customWidth="1"/>
    <col min="771" max="771" width="15.28515625" style="86" customWidth="1"/>
    <col min="772" max="772" width="17.42578125" style="86" customWidth="1"/>
    <col min="773" max="773" width="16.140625" style="86" customWidth="1"/>
    <col min="774" max="774" width="16" style="86" customWidth="1"/>
    <col min="775" max="775" width="14.85546875" style="86" customWidth="1"/>
    <col min="776" max="776" width="17.140625" style="86" customWidth="1"/>
    <col min="777" max="777" width="15" style="86" customWidth="1"/>
    <col min="778" max="778" width="12.42578125" style="86" customWidth="1"/>
    <col min="779" max="779" width="12" style="86" customWidth="1"/>
    <col min="780" max="780" width="11.85546875" style="86" customWidth="1"/>
    <col min="781" max="1024" width="9.140625" style="86"/>
    <col min="1025" max="1025" width="8.28515625" style="86" customWidth="1"/>
    <col min="1026" max="1026" width="15.5703125" style="86" customWidth="1"/>
    <col min="1027" max="1027" width="15.28515625" style="86" customWidth="1"/>
    <col min="1028" max="1028" width="17.42578125" style="86" customWidth="1"/>
    <col min="1029" max="1029" width="16.140625" style="86" customWidth="1"/>
    <col min="1030" max="1030" width="16" style="86" customWidth="1"/>
    <col min="1031" max="1031" width="14.85546875" style="86" customWidth="1"/>
    <col min="1032" max="1032" width="17.140625" style="86" customWidth="1"/>
    <col min="1033" max="1033" width="15" style="86" customWidth="1"/>
    <col min="1034" max="1034" width="12.42578125" style="86" customWidth="1"/>
    <col min="1035" max="1035" width="12" style="86" customWidth="1"/>
    <col min="1036" max="1036" width="11.85546875" style="86" customWidth="1"/>
    <col min="1037" max="1280" width="9.140625" style="86"/>
    <col min="1281" max="1281" width="8.28515625" style="86" customWidth="1"/>
    <col min="1282" max="1282" width="15.5703125" style="86" customWidth="1"/>
    <col min="1283" max="1283" width="15.28515625" style="86" customWidth="1"/>
    <col min="1284" max="1284" width="17.42578125" style="86" customWidth="1"/>
    <col min="1285" max="1285" width="16.140625" style="86" customWidth="1"/>
    <col min="1286" max="1286" width="16" style="86" customWidth="1"/>
    <col min="1287" max="1287" width="14.85546875" style="86" customWidth="1"/>
    <col min="1288" max="1288" width="17.140625" style="86" customWidth="1"/>
    <col min="1289" max="1289" width="15" style="86" customWidth="1"/>
    <col min="1290" max="1290" width="12.42578125" style="86" customWidth="1"/>
    <col min="1291" max="1291" width="12" style="86" customWidth="1"/>
    <col min="1292" max="1292" width="11.85546875" style="86" customWidth="1"/>
    <col min="1293" max="1536" width="9.140625" style="86"/>
    <col min="1537" max="1537" width="8.28515625" style="86" customWidth="1"/>
    <col min="1538" max="1538" width="15.5703125" style="86" customWidth="1"/>
    <col min="1539" max="1539" width="15.28515625" style="86" customWidth="1"/>
    <col min="1540" max="1540" width="17.42578125" style="86" customWidth="1"/>
    <col min="1541" max="1541" width="16.140625" style="86" customWidth="1"/>
    <col min="1542" max="1542" width="16" style="86" customWidth="1"/>
    <col min="1543" max="1543" width="14.85546875" style="86" customWidth="1"/>
    <col min="1544" max="1544" width="17.140625" style="86" customWidth="1"/>
    <col min="1545" max="1545" width="15" style="86" customWidth="1"/>
    <col min="1546" max="1546" width="12.42578125" style="86" customWidth="1"/>
    <col min="1547" max="1547" width="12" style="86" customWidth="1"/>
    <col min="1548" max="1548" width="11.85546875" style="86" customWidth="1"/>
    <col min="1549" max="1792" width="9.140625" style="86"/>
    <col min="1793" max="1793" width="8.28515625" style="86" customWidth="1"/>
    <col min="1794" max="1794" width="15.5703125" style="86" customWidth="1"/>
    <col min="1795" max="1795" width="15.28515625" style="86" customWidth="1"/>
    <col min="1796" max="1796" width="17.42578125" style="86" customWidth="1"/>
    <col min="1797" max="1797" width="16.140625" style="86" customWidth="1"/>
    <col min="1798" max="1798" width="16" style="86" customWidth="1"/>
    <col min="1799" max="1799" width="14.85546875" style="86" customWidth="1"/>
    <col min="1800" max="1800" width="17.140625" style="86" customWidth="1"/>
    <col min="1801" max="1801" width="15" style="86" customWidth="1"/>
    <col min="1802" max="1802" width="12.42578125" style="86" customWidth="1"/>
    <col min="1803" max="1803" width="12" style="86" customWidth="1"/>
    <col min="1804" max="1804" width="11.85546875" style="86" customWidth="1"/>
    <col min="1805" max="2048" width="9.140625" style="86"/>
    <col min="2049" max="2049" width="8.28515625" style="86" customWidth="1"/>
    <col min="2050" max="2050" width="15.5703125" style="86" customWidth="1"/>
    <col min="2051" max="2051" width="15.28515625" style="86" customWidth="1"/>
    <col min="2052" max="2052" width="17.42578125" style="86" customWidth="1"/>
    <col min="2053" max="2053" width="16.140625" style="86" customWidth="1"/>
    <col min="2054" max="2054" width="16" style="86" customWidth="1"/>
    <col min="2055" max="2055" width="14.85546875" style="86" customWidth="1"/>
    <col min="2056" max="2056" width="17.140625" style="86" customWidth="1"/>
    <col min="2057" max="2057" width="15" style="86" customWidth="1"/>
    <col min="2058" max="2058" width="12.42578125" style="86" customWidth="1"/>
    <col min="2059" max="2059" width="12" style="86" customWidth="1"/>
    <col min="2060" max="2060" width="11.85546875" style="86" customWidth="1"/>
    <col min="2061" max="2304" width="9.140625" style="86"/>
    <col min="2305" max="2305" width="8.28515625" style="86" customWidth="1"/>
    <col min="2306" max="2306" width="15.5703125" style="86" customWidth="1"/>
    <col min="2307" max="2307" width="15.28515625" style="86" customWidth="1"/>
    <col min="2308" max="2308" width="17.42578125" style="86" customWidth="1"/>
    <col min="2309" max="2309" width="16.140625" style="86" customWidth="1"/>
    <col min="2310" max="2310" width="16" style="86" customWidth="1"/>
    <col min="2311" max="2311" width="14.85546875" style="86" customWidth="1"/>
    <col min="2312" max="2312" width="17.140625" style="86" customWidth="1"/>
    <col min="2313" max="2313" width="15" style="86" customWidth="1"/>
    <col min="2314" max="2314" width="12.42578125" style="86" customWidth="1"/>
    <col min="2315" max="2315" width="12" style="86" customWidth="1"/>
    <col min="2316" max="2316" width="11.85546875" style="86" customWidth="1"/>
    <col min="2317" max="2560" width="9.140625" style="86"/>
    <col min="2561" max="2561" width="8.28515625" style="86" customWidth="1"/>
    <col min="2562" max="2562" width="15.5703125" style="86" customWidth="1"/>
    <col min="2563" max="2563" width="15.28515625" style="86" customWidth="1"/>
    <col min="2564" max="2564" width="17.42578125" style="86" customWidth="1"/>
    <col min="2565" max="2565" width="16.140625" style="86" customWidth="1"/>
    <col min="2566" max="2566" width="16" style="86" customWidth="1"/>
    <col min="2567" max="2567" width="14.85546875" style="86" customWidth="1"/>
    <col min="2568" max="2568" width="17.140625" style="86" customWidth="1"/>
    <col min="2569" max="2569" width="15" style="86" customWidth="1"/>
    <col min="2570" max="2570" width="12.42578125" style="86" customWidth="1"/>
    <col min="2571" max="2571" width="12" style="86" customWidth="1"/>
    <col min="2572" max="2572" width="11.85546875" style="86" customWidth="1"/>
    <col min="2573" max="2816" width="9.140625" style="86"/>
    <col min="2817" max="2817" width="8.28515625" style="86" customWidth="1"/>
    <col min="2818" max="2818" width="15.5703125" style="86" customWidth="1"/>
    <col min="2819" max="2819" width="15.28515625" style="86" customWidth="1"/>
    <col min="2820" max="2820" width="17.42578125" style="86" customWidth="1"/>
    <col min="2821" max="2821" width="16.140625" style="86" customWidth="1"/>
    <col min="2822" max="2822" width="16" style="86" customWidth="1"/>
    <col min="2823" max="2823" width="14.85546875" style="86" customWidth="1"/>
    <col min="2824" max="2824" width="17.140625" style="86" customWidth="1"/>
    <col min="2825" max="2825" width="15" style="86" customWidth="1"/>
    <col min="2826" max="2826" width="12.42578125" style="86" customWidth="1"/>
    <col min="2827" max="2827" width="12" style="86" customWidth="1"/>
    <col min="2828" max="2828" width="11.85546875" style="86" customWidth="1"/>
    <col min="2829" max="3072" width="9.140625" style="86"/>
    <col min="3073" max="3073" width="8.28515625" style="86" customWidth="1"/>
    <col min="3074" max="3074" width="15.5703125" style="86" customWidth="1"/>
    <col min="3075" max="3075" width="15.28515625" style="86" customWidth="1"/>
    <col min="3076" max="3076" width="17.42578125" style="86" customWidth="1"/>
    <col min="3077" max="3077" width="16.140625" style="86" customWidth="1"/>
    <col min="3078" max="3078" width="16" style="86" customWidth="1"/>
    <col min="3079" max="3079" width="14.85546875" style="86" customWidth="1"/>
    <col min="3080" max="3080" width="17.140625" style="86" customWidth="1"/>
    <col min="3081" max="3081" width="15" style="86" customWidth="1"/>
    <col min="3082" max="3082" width="12.42578125" style="86" customWidth="1"/>
    <col min="3083" max="3083" width="12" style="86" customWidth="1"/>
    <col min="3084" max="3084" width="11.85546875" style="86" customWidth="1"/>
    <col min="3085" max="3328" width="9.140625" style="86"/>
    <col min="3329" max="3329" width="8.28515625" style="86" customWidth="1"/>
    <col min="3330" max="3330" width="15.5703125" style="86" customWidth="1"/>
    <col min="3331" max="3331" width="15.28515625" style="86" customWidth="1"/>
    <col min="3332" max="3332" width="17.42578125" style="86" customWidth="1"/>
    <col min="3333" max="3333" width="16.140625" style="86" customWidth="1"/>
    <col min="3334" max="3334" width="16" style="86" customWidth="1"/>
    <col min="3335" max="3335" width="14.85546875" style="86" customWidth="1"/>
    <col min="3336" max="3336" width="17.140625" style="86" customWidth="1"/>
    <col min="3337" max="3337" width="15" style="86" customWidth="1"/>
    <col min="3338" max="3338" width="12.42578125" style="86" customWidth="1"/>
    <col min="3339" max="3339" width="12" style="86" customWidth="1"/>
    <col min="3340" max="3340" width="11.85546875" style="86" customWidth="1"/>
    <col min="3341" max="3584" width="9.140625" style="86"/>
    <col min="3585" max="3585" width="8.28515625" style="86" customWidth="1"/>
    <col min="3586" max="3586" width="15.5703125" style="86" customWidth="1"/>
    <col min="3587" max="3587" width="15.28515625" style="86" customWidth="1"/>
    <col min="3588" max="3588" width="17.42578125" style="86" customWidth="1"/>
    <col min="3589" max="3589" width="16.140625" style="86" customWidth="1"/>
    <col min="3590" max="3590" width="16" style="86" customWidth="1"/>
    <col min="3591" max="3591" width="14.85546875" style="86" customWidth="1"/>
    <col min="3592" max="3592" width="17.140625" style="86" customWidth="1"/>
    <col min="3593" max="3593" width="15" style="86" customWidth="1"/>
    <col min="3594" max="3594" width="12.42578125" style="86" customWidth="1"/>
    <col min="3595" max="3595" width="12" style="86" customWidth="1"/>
    <col min="3596" max="3596" width="11.85546875" style="86" customWidth="1"/>
    <col min="3597" max="3840" width="9.140625" style="86"/>
    <col min="3841" max="3841" width="8.28515625" style="86" customWidth="1"/>
    <col min="3842" max="3842" width="15.5703125" style="86" customWidth="1"/>
    <col min="3843" max="3843" width="15.28515625" style="86" customWidth="1"/>
    <col min="3844" max="3844" width="17.42578125" style="86" customWidth="1"/>
    <col min="3845" max="3845" width="16.140625" style="86" customWidth="1"/>
    <col min="3846" max="3846" width="16" style="86" customWidth="1"/>
    <col min="3847" max="3847" width="14.85546875" style="86" customWidth="1"/>
    <col min="3848" max="3848" width="17.140625" style="86" customWidth="1"/>
    <col min="3849" max="3849" width="15" style="86" customWidth="1"/>
    <col min="3850" max="3850" width="12.42578125" style="86" customWidth="1"/>
    <col min="3851" max="3851" width="12" style="86" customWidth="1"/>
    <col min="3852" max="3852" width="11.85546875" style="86" customWidth="1"/>
    <col min="3853" max="4096" width="9.140625" style="86"/>
    <col min="4097" max="4097" width="8.28515625" style="86" customWidth="1"/>
    <col min="4098" max="4098" width="15.5703125" style="86" customWidth="1"/>
    <col min="4099" max="4099" width="15.28515625" style="86" customWidth="1"/>
    <col min="4100" max="4100" width="17.42578125" style="86" customWidth="1"/>
    <col min="4101" max="4101" width="16.140625" style="86" customWidth="1"/>
    <col min="4102" max="4102" width="16" style="86" customWidth="1"/>
    <col min="4103" max="4103" width="14.85546875" style="86" customWidth="1"/>
    <col min="4104" max="4104" width="17.140625" style="86" customWidth="1"/>
    <col min="4105" max="4105" width="15" style="86" customWidth="1"/>
    <col min="4106" max="4106" width="12.42578125" style="86" customWidth="1"/>
    <col min="4107" max="4107" width="12" style="86" customWidth="1"/>
    <col min="4108" max="4108" width="11.85546875" style="86" customWidth="1"/>
    <col min="4109" max="4352" width="9.140625" style="86"/>
    <col min="4353" max="4353" width="8.28515625" style="86" customWidth="1"/>
    <col min="4354" max="4354" width="15.5703125" style="86" customWidth="1"/>
    <col min="4355" max="4355" width="15.28515625" style="86" customWidth="1"/>
    <col min="4356" max="4356" width="17.42578125" style="86" customWidth="1"/>
    <col min="4357" max="4357" width="16.140625" style="86" customWidth="1"/>
    <col min="4358" max="4358" width="16" style="86" customWidth="1"/>
    <col min="4359" max="4359" width="14.85546875" style="86" customWidth="1"/>
    <col min="4360" max="4360" width="17.140625" style="86" customWidth="1"/>
    <col min="4361" max="4361" width="15" style="86" customWidth="1"/>
    <col min="4362" max="4362" width="12.42578125" style="86" customWidth="1"/>
    <col min="4363" max="4363" width="12" style="86" customWidth="1"/>
    <col min="4364" max="4364" width="11.85546875" style="86" customWidth="1"/>
    <col min="4365" max="4608" width="9.140625" style="86"/>
    <col min="4609" max="4609" width="8.28515625" style="86" customWidth="1"/>
    <col min="4610" max="4610" width="15.5703125" style="86" customWidth="1"/>
    <col min="4611" max="4611" width="15.28515625" style="86" customWidth="1"/>
    <col min="4612" max="4612" width="17.42578125" style="86" customWidth="1"/>
    <col min="4613" max="4613" width="16.140625" style="86" customWidth="1"/>
    <col min="4614" max="4614" width="16" style="86" customWidth="1"/>
    <col min="4615" max="4615" width="14.85546875" style="86" customWidth="1"/>
    <col min="4616" max="4616" width="17.140625" style="86" customWidth="1"/>
    <col min="4617" max="4617" width="15" style="86" customWidth="1"/>
    <col min="4618" max="4618" width="12.42578125" style="86" customWidth="1"/>
    <col min="4619" max="4619" width="12" style="86" customWidth="1"/>
    <col min="4620" max="4620" width="11.85546875" style="86" customWidth="1"/>
    <col min="4621" max="4864" width="9.140625" style="86"/>
    <col min="4865" max="4865" width="8.28515625" style="86" customWidth="1"/>
    <col min="4866" max="4866" width="15.5703125" style="86" customWidth="1"/>
    <col min="4867" max="4867" width="15.28515625" style="86" customWidth="1"/>
    <col min="4868" max="4868" width="17.42578125" style="86" customWidth="1"/>
    <col min="4869" max="4869" width="16.140625" style="86" customWidth="1"/>
    <col min="4870" max="4870" width="16" style="86" customWidth="1"/>
    <col min="4871" max="4871" width="14.85546875" style="86" customWidth="1"/>
    <col min="4872" max="4872" width="17.140625" style="86" customWidth="1"/>
    <col min="4873" max="4873" width="15" style="86" customWidth="1"/>
    <col min="4874" max="4874" width="12.42578125" style="86" customWidth="1"/>
    <col min="4875" max="4875" width="12" style="86" customWidth="1"/>
    <col min="4876" max="4876" width="11.85546875" style="86" customWidth="1"/>
    <col min="4877" max="5120" width="9.140625" style="86"/>
    <col min="5121" max="5121" width="8.28515625" style="86" customWidth="1"/>
    <col min="5122" max="5122" width="15.5703125" style="86" customWidth="1"/>
    <col min="5123" max="5123" width="15.28515625" style="86" customWidth="1"/>
    <col min="5124" max="5124" width="17.42578125" style="86" customWidth="1"/>
    <col min="5125" max="5125" width="16.140625" style="86" customWidth="1"/>
    <col min="5126" max="5126" width="16" style="86" customWidth="1"/>
    <col min="5127" max="5127" width="14.85546875" style="86" customWidth="1"/>
    <col min="5128" max="5128" width="17.140625" style="86" customWidth="1"/>
    <col min="5129" max="5129" width="15" style="86" customWidth="1"/>
    <col min="5130" max="5130" width="12.42578125" style="86" customWidth="1"/>
    <col min="5131" max="5131" width="12" style="86" customWidth="1"/>
    <col min="5132" max="5132" width="11.85546875" style="86" customWidth="1"/>
    <col min="5133" max="5376" width="9.140625" style="86"/>
    <col min="5377" max="5377" width="8.28515625" style="86" customWidth="1"/>
    <col min="5378" max="5378" width="15.5703125" style="86" customWidth="1"/>
    <col min="5379" max="5379" width="15.28515625" style="86" customWidth="1"/>
    <col min="5380" max="5380" width="17.42578125" style="86" customWidth="1"/>
    <col min="5381" max="5381" width="16.140625" style="86" customWidth="1"/>
    <col min="5382" max="5382" width="16" style="86" customWidth="1"/>
    <col min="5383" max="5383" width="14.85546875" style="86" customWidth="1"/>
    <col min="5384" max="5384" width="17.140625" style="86" customWidth="1"/>
    <col min="5385" max="5385" width="15" style="86" customWidth="1"/>
    <col min="5386" max="5386" width="12.42578125" style="86" customWidth="1"/>
    <col min="5387" max="5387" width="12" style="86" customWidth="1"/>
    <col min="5388" max="5388" width="11.85546875" style="86" customWidth="1"/>
    <col min="5389" max="5632" width="9.140625" style="86"/>
    <col min="5633" max="5633" width="8.28515625" style="86" customWidth="1"/>
    <col min="5634" max="5634" width="15.5703125" style="86" customWidth="1"/>
    <col min="5635" max="5635" width="15.28515625" style="86" customWidth="1"/>
    <col min="5636" max="5636" width="17.42578125" style="86" customWidth="1"/>
    <col min="5637" max="5637" width="16.140625" style="86" customWidth="1"/>
    <col min="5638" max="5638" width="16" style="86" customWidth="1"/>
    <col min="5639" max="5639" width="14.85546875" style="86" customWidth="1"/>
    <col min="5640" max="5640" width="17.140625" style="86" customWidth="1"/>
    <col min="5641" max="5641" width="15" style="86" customWidth="1"/>
    <col min="5642" max="5642" width="12.42578125" style="86" customWidth="1"/>
    <col min="5643" max="5643" width="12" style="86" customWidth="1"/>
    <col min="5644" max="5644" width="11.85546875" style="86" customWidth="1"/>
    <col min="5645" max="5888" width="9.140625" style="86"/>
    <col min="5889" max="5889" width="8.28515625" style="86" customWidth="1"/>
    <col min="5890" max="5890" width="15.5703125" style="86" customWidth="1"/>
    <col min="5891" max="5891" width="15.28515625" style="86" customWidth="1"/>
    <col min="5892" max="5892" width="17.42578125" style="86" customWidth="1"/>
    <col min="5893" max="5893" width="16.140625" style="86" customWidth="1"/>
    <col min="5894" max="5894" width="16" style="86" customWidth="1"/>
    <col min="5895" max="5895" width="14.85546875" style="86" customWidth="1"/>
    <col min="5896" max="5896" width="17.140625" style="86" customWidth="1"/>
    <col min="5897" max="5897" width="15" style="86" customWidth="1"/>
    <col min="5898" max="5898" width="12.42578125" style="86" customWidth="1"/>
    <col min="5899" max="5899" width="12" style="86" customWidth="1"/>
    <col min="5900" max="5900" width="11.85546875" style="86" customWidth="1"/>
    <col min="5901" max="6144" width="9.140625" style="86"/>
    <col min="6145" max="6145" width="8.28515625" style="86" customWidth="1"/>
    <col min="6146" max="6146" width="15.5703125" style="86" customWidth="1"/>
    <col min="6147" max="6147" width="15.28515625" style="86" customWidth="1"/>
    <col min="6148" max="6148" width="17.42578125" style="86" customWidth="1"/>
    <col min="6149" max="6149" width="16.140625" style="86" customWidth="1"/>
    <col min="6150" max="6150" width="16" style="86" customWidth="1"/>
    <col min="6151" max="6151" width="14.85546875" style="86" customWidth="1"/>
    <col min="6152" max="6152" width="17.140625" style="86" customWidth="1"/>
    <col min="6153" max="6153" width="15" style="86" customWidth="1"/>
    <col min="6154" max="6154" width="12.42578125" style="86" customWidth="1"/>
    <col min="6155" max="6155" width="12" style="86" customWidth="1"/>
    <col min="6156" max="6156" width="11.85546875" style="86" customWidth="1"/>
    <col min="6157" max="6400" width="9.140625" style="86"/>
    <col min="6401" max="6401" width="8.28515625" style="86" customWidth="1"/>
    <col min="6402" max="6402" width="15.5703125" style="86" customWidth="1"/>
    <col min="6403" max="6403" width="15.28515625" style="86" customWidth="1"/>
    <col min="6404" max="6404" width="17.42578125" style="86" customWidth="1"/>
    <col min="6405" max="6405" width="16.140625" style="86" customWidth="1"/>
    <col min="6406" max="6406" width="16" style="86" customWidth="1"/>
    <col min="6407" max="6407" width="14.85546875" style="86" customWidth="1"/>
    <col min="6408" max="6408" width="17.140625" style="86" customWidth="1"/>
    <col min="6409" max="6409" width="15" style="86" customWidth="1"/>
    <col min="6410" max="6410" width="12.42578125" style="86" customWidth="1"/>
    <col min="6411" max="6411" width="12" style="86" customWidth="1"/>
    <col min="6412" max="6412" width="11.85546875" style="86" customWidth="1"/>
    <col min="6413" max="6656" width="9.140625" style="86"/>
    <col min="6657" max="6657" width="8.28515625" style="86" customWidth="1"/>
    <col min="6658" max="6658" width="15.5703125" style="86" customWidth="1"/>
    <col min="6659" max="6659" width="15.28515625" style="86" customWidth="1"/>
    <col min="6660" max="6660" width="17.42578125" style="86" customWidth="1"/>
    <col min="6661" max="6661" width="16.140625" style="86" customWidth="1"/>
    <col min="6662" max="6662" width="16" style="86" customWidth="1"/>
    <col min="6663" max="6663" width="14.85546875" style="86" customWidth="1"/>
    <col min="6664" max="6664" width="17.140625" style="86" customWidth="1"/>
    <col min="6665" max="6665" width="15" style="86" customWidth="1"/>
    <col min="6666" max="6666" width="12.42578125" style="86" customWidth="1"/>
    <col min="6667" max="6667" width="12" style="86" customWidth="1"/>
    <col min="6668" max="6668" width="11.85546875" style="86" customWidth="1"/>
    <col min="6669" max="6912" width="9.140625" style="86"/>
    <col min="6913" max="6913" width="8.28515625" style="86" customWidth="1"/>
    <col min="6914" max="6914" width="15.5703125" style="86" customWidth="1"/>
    <col min="6915" max="6915" width="15.28515625" style="86" customWidth="1"/>
    <col min="6916" max="6916" width="17.42578125" style="86" customWidth="1"/>
    <col min="6917" max="6917" width="16.140625" style="86" customWidth="1"/>
    <col min="6918" max="6918" width="16" style="86" customWidth="1"/>
    <col min="6919" max="6919" width="14.85546875" style="86" customWidth="1"/>
    <col min="6920" max="6920" width="17.140625" style="86" customWidth="1"/>
    <col min="6921" max="6921" width="15" style="86" customWidth="1"/>
    <col min="6922" max="6922" width="12.42578125" style="86" customWidth="1"/>
    <col min="6923" max="6923" width="12" style="86" customWidth="1"/>
    <col min="6924" max="6924" width="11.85546875" style="86" customWidth="1"/>
    <col min="6925" max="7168" width="9.140625" style="86"/>
    <col min="7169" max="7169" width="8.28515625" style="86" customWidth="1"/>
    <col min="7170" max="7170" width="15.5703125" style="86" customWidth="1"/>
    <col min="7171" max="7171" width="15.28515625" style="86" customWidth="1"/>
    <col min="7172" max="7172" width="17.42578125" style="86" customWidth="1"/>
    <col min="7173" max="7173" width="16.140625" style="86" customWidth="1"/>
    <col min="7174" max="7174" width="16" style="86" customWidth="1"/>
    <col min="7175" max="7175" width="14.85546875" style="86" customWidth="1"/>
    <col min="7176" max="7176" width="17.140625" style="86" customWidth="1"/>
    <col min="7177" max="7177" width="15" style="86" customWidth="1"/>
    <col min="7178" max="7178" width="12.42578125" style="86" customWidth="1"/>
    <col min="7179" max="7179" width="12" style="86" customWidth="1"/>
    <col min="7180" max="7180" width="11.85546875" style="86" customWidth="1"/>
    <col min="7181" max="7424" width="9.140625" style="86"/>
    <col min="7425" max="7425" width="8.28515625" style="86" customWidth="1"/>
    <col min="7426" max="7426" width="15.5703125" style="86" customWidth="1"/>
    <col min="7427" max="7427" width="15.28515625" style="86" customWidth="1"/>
    <col min="7428" max="7428" width="17.42578125" style="86" customWidth="1"/>
    <col min="7429" max="7429" width="16.140625" style="86" customWidth="1"/>
    <col min="7430" max="7430" width="16" style="86" customWidth="1"/>
    <col min="7431" max="7431" width="14.85546875" style="86" customWidth="1"/>
    <col min="7432" max="7432" width="17.140625" style="86" customWidth="1"/>
    <col min="7433" max="7433" width="15" style="86" customWidth="1"/>
    <col min="7434" max="7434" width="12.42578125" style="86" customWidth="1"/>
    <col min="7435" max="7435" width="12" style="86" customWidth="1"/>
    <col min="7436" max="7436" width="11.85546875" style="86" customWidth="1"/>
    <col min="7437" max="7680" width="9.140625" style="86"/>
    <col min="7681" max="7681" width="8.28515625" style="86" customWidth="1"/>
    <col min="7682" max="7682" width="15.5703125" style="86" customWidth="1"/>
    <col min="7683" max="7683" width="15.28515625" style="86" customWidth="1"/>
    <col min="7684" max="7684" width="17.42578125" style="86" customWidth="1"/>
    <col min="7685" max="7685" width="16.140625" style="86" customWidth="1"/>
    <col min="7686" max="7686" width="16" style="86" customWidth="1"/>
    <col min="7687" max="7687" width="14.85546875" style="86" customWidth="1"/>
    <col min="7688" max="7688" width="17.140625" style="86" customWidth="1"/>
    <col min="7689" max="7689" width="15" style="86" customWidth="1"/>
    <col min="7690" max="7690" width="12.42578125" style="86" customWidth="1"/>
    <col min="7691" max="7691" width="12" style="86" customWidth="1"/>
    <col min="7692" max="7692" width="11.85546875" style="86" customWidth="1"/>
    <col min="7693" max="7936" width="9.140625" style="86"/>
    <col min="7937" max="7937" width="8.28515625" style="86" customWidth="1"/>
    <col min="7938" max="7938" width="15.5703125" style="86" customWidth="1"/>
    <col min="7939" max="7939" width="15.28515625" style="86" customWidth="1"/>
    <col min="7940" max="7940" width="17.42578125" style="86" customWidth="1"/>
    <col min="7941" max="7941" width="16.140625" style="86" customWidth="1"/>
    <col min="7942" max="7942" width="16" style="86" customWidth="1"/>
    <col min="7943" max="7943" width="14.85546875" style="86" customWidth="1"/>
    <col min="7944" max="7944" width="17.140625" style="86" customWidth="1"/>
    <col min="7945" max="7945" width="15" style="86" customWidth="1"/>
    <col min="7946" max="7946" width="12.42578125" style="86" customWidth="1"/>
    <col min="7947" max="7947" width="12" style="86" customWidth="1"/>
    <col min="7948" max="7948" width="11.85546875" style="86" customWidth="1"/>
    <col min="7949" max="8192" width="9.140625" style="86"/>
    <col min="8193" max="8193" width="8.28515625" style="86" customWidth="1"/>
    <col min="8194" max="8194" width="15.5703125" style="86" customWidth="1"/>
    <col min="8195" max="8195" width="15.28515625" style="86" customWidth="1"/>
    <col min="8196" max="8196" width="17.42578125" style="86" customWidth="1"/>
    <col min="8197" max="8197" width="16.140625" style="86" customWidth="1"/>
    <col min="8198" max="8198" width="16" style="86" customWidth="1"/>
    <col min="8199" max="8199" width="14.85546875" style="86" customWidth="1"/>
    <col min="8200" max="8200" width="17.140625" style="86" customWidth="1"/>
    <col min="8201" max="8201" width="15" style="86" customWidth="1"/>
    <col min="8202" max="8202" width="12.42578125" style="86" customWidth="1"/>
    <col min="8203" max="8203" width="12" style="86" customWidth="1"/>
    <col min="8204" max="8204" width="11.85546875" style="86" customWidth="1"/>
    <col min="8205" max="8448" width="9.140625" style="86"/>
    <col min="8449" max="8449" width="8.28515625" style="86" customWidth="1"/>
    <col min="8450" max="8450" width="15.5703125" style="86" customWidth="1"/>
    <col min="8451" max="8451" width="15.28515625" style="86" customWidth="1"/>
    <col min="8452" max="8452" width="17.42578125" style="86" customWidth="1"/>
    <col min="8453" max="8453" width="16.140625" style="86" customWidth="1"/>
    <col min="8454" max="8454" width="16" style="86" customWidth="1"/>
    <col min="8455" max="8455" width="14.85546875" style="86" customWidth="1"/>
    <col min="8456" max="8456" width="17.140625" style="86" customWidth="1"/>
    <col min="8457" max="8457" width="15" style="86" customWidth="1"/>
    <col min="8458" max="8458" width="12.42578125" style="86" customWidth="1"/>
    <col min="8459" max="8459" width="12" style="86" customWidth="1"/>
    <col min="8460" max="8460" width="11.85546875" style="86" customWidth="1"/>
    <col min="8461" max="8704" width="9.140625" style="86"/>
    <col min="8705" max="8705" width="8.28515625" style="86" customWidth="1"/>
    <col min="8706" max="8706" width="15.5703125" style="86" customWidth="1"/>
    <col min="8707" max="8707" width="15.28515625" style="86" customWidth="1"/>
    <col min="8708" max="8708" width="17.42578125" style="86" customWidth="1"/>
    <col min="8709" max="8709" width="16.140625" style="86" customWidth="1"/>
    <col min="8710" max="8710" width="16" style="86" customWidth="1"/>
    <col min="8711" max="8711" width="14.85546875" style="86" customWidth="1"/>
    <col min="8712" max="8712" width="17.140625" style="86" customWidth="1"/>
    <col min="8713" max="8713" width="15" style="86" customWidth="1"/>
    <col min="8714" max="8714" width="12.42578125" style="86" customWidth="1"/>
    <col min="8715" max="8715" width="12" style="86" customWidth="1"/>
    <col min="8716" max="8716" width="11.85546875" style="86" customWidth="1"/>
    <col min="8717" max="8960" width="9.140625" style="86"/>
    <col min="8961" max="8961" width="8.28515625" style="86" customWidth="1"/>
    <col min="8962" max="8962" width="15.5703125" style="86" customWidth="1"/>
    <col min="8963" max="8963" width="15.28515625" style="86" customWidth="1"/>
    <col min="8964" max="8964" width="17.42578125" style="86" customWidth="1"/>
    <col min="8965" max="8965" width="16.140625" style="86" customWidth="1"/>
    <col min="8966" max="8966" width="16" style="86" customWidth="1"/>
    <col min="8967" max="8967" width="14.85546875" style="86" customWidth="1"/>
    <col min="8968" max="8968" width="17.140625" style="86" customWidth="1"/>
    <col min="8969" max="8969" width="15" style="86" customWidth="1"/>
    <col min="8970" max="8970" width="12.42578125" style="86" customWidth="1"/>
    <col min="8971" max="8971" width="12" style="86" customWidth="1"/>
    <col min="8972" max="8972" width="11.85546875" style="86" customWidth="1"/>
    <col min="8973" max="9216" width="9.140625" style="86"/>
    <col min="9217" max="9217" width="8.28515625" style="86" customWidth="1"/>
    <col min="9218" max="9218" width="15.5703125" style="86" customWidth="1"/>
    <col min="9219" max="9219" width="15.28515625" style="86" customWidth="1"/>
    <col min="9220" max="9220" width="17.42578125" style="86" customWidth="1"/>
    <col min="9221" max="9221" width="16.140625" style="86" customWidth="1"/>
    <col min="9222" max="9222" width="16" style="86" customWidth="1"/>
    <col min="9223" max="9223" width="14.85546875" style="86" customWidth="1"/>
    <col min="9224" max="9224" width="17.140625" style="86" customWidth="1"/>
    <col min="9225" max="9225" width="15" style="86" customWidth="1"/>
    <col min="9226" max="9226" width="12.42578125" style="86" customWidth="1"/>
    <col min="9227" max="9227" width="12" style="86" customWidth="1"/>
    <col min="9228" max="9228" width="11.85546875" style="86" customWidth="1"/>
    <col min="9229" max="9472" width="9.140625" style="86"/>
    <col min="9473" max="9473" width="8.28515625" style="86" customWidth="1"/>
    <col min="9474" max="9474" width="15.5703125" style="86" customWidth="1"/>
    <col min="9475" max="9475" width="15.28515625" style="86" customWidth="1"/>
    <col min="9476" max="9476" width="17.42578125" style="86" customWidth="1"/>
    <col min="9477" max="9477" width="16.140625" style="86" customWidth="1"/>
    <col min="9478" max="9478" width="16" style="86" customWidth="1"/>
    <col min="9479" max="9479" width="14.85546875" style="86" customWidth="1"/>
    <col min="9480" max="9480" width="17.140625" style="86" customWidth="1"/>
    <col min="9481" max="9481" width="15" style="86" customWidth="1"/>
    <col min="9482" max="9482" width="12.42578125" style="86" customWidth="1"/>
    <col min="9483" max="9483" width="12" style="86" customWidth="1"/>
    <col min="9484" max="9484" width="11.85546875" style="86" customWidth="1"/>
    <col min="9485" max="9728" width="9.140625" style="86"/>
    <col min="9729" max="9729" width="8.28515625" style="86" customWidth="1"/>
    <col min="9730" max="9730" width="15.5703125" style="86" customWidth="1"/>
    <col min="9731" max="9731" width="15.28515625" style="86" customWidth="1"/>
    <col min="9732" max="9732" width="17.42578125" style="86" customWidth="1"/>
    <col min="9733" max="9733" width="16.140625" style="86" customWidth="1"/>
    <col min="9734" max="9734" width="16" style="86" customWidth="1"/>
    <col min="9735" max="9735" width="14.85546875" style="86" customWidth="1"/>
    <col min="9736" max="9736" width="17.140625" style="86" customWidth="1"/>
    <col min="9737" max="9737" width="15" style="86" customWidth="1"/>
    <col min="9738" max="9738" width="12.42578125" style="86" customWidth="1"/>
    <col min="9739" max="9739" width="12" style="86" customWidth="1"/>
    <col min="9740" max="9740" width="11.85546875" style="86" customWidth="1"/>
    <col min="9741" max="9984" width="9.140625" style="86"/>
    <col min="9985" max="9985" width="8.28515625" style="86" customWidth="1"/>
    <col min="9986" max="9986" width="15.5703125" style="86" customWidth="1"/>
    <col min="9987" max="9987" width="15.28515625" style="86" customWidth="1"/>
    <col min="9988" max="9988" width="17.42578125" style="86" customWidth="1"/>
    <col min="9989" max="9989" width="16.140625" style="86" customWidth="1"/>
    <col min="9990" max="9990" width="16" style="86" customWidth="1"/>
    <col min="9991" max="9991" width="14.85546875" style="86" customWidth="1"/>
    <col min="9992" max="9992" width="17.140625" style="86" customWidth="1"/>
    <col min="9993" max="9993" width="15" style="86" customWidth="1"/>
    <col min="9994" max="9994" width="12.42578125" style="86" customWidth="1"/>
    <col min="9995" max="9995" width="12" style="86" customWidth="1"/>
    <col min="9996" max="9996" width="11.85546875" style="86" customWidth="1"/>
    <col min="9997" max="10240" width="9.140625" style="86"/>
    <col min="10241" max="10241" width="8.28515625" style="86" customWidth="1"/>
    <col min="10242" max="10242" width="15.5703125" style="86" customWidth="1"/>
    <col min="10243" max="10243" width="15.28515625" style="86" customWidth="1"/>
    <col min="10244" max="10244" width="17.42578125" style="86" customWidth="1"/>
    <col min="10245" max="10245" width="16.140625" style="86" customWidth="1"/>
    <col min="10246" max="10246" width="16" style="86" customWidth="1"/>
    <col min="10247" max="10247" width="14.85546875" style="86" customWidth="1"/>
    <col min="10248" max="10248" width="17.140625" style="86" customWidth="1"/>
    <col min="10249" max="10249" width="15" style="86" customWidth="1"/>
    <col min="10250" max="10250" width="12.42578125" style="86" customWidth="1"/>
    <col min="10251" max="10251" width="12" style="86" customWidth="1"/>
    <col min="10252" max="10252" width="11.85546875" style="86" customWidth="1"/>
    <col min="10253" max="10496" width="9.140625" style="86"/>
    <col min="10497" max="10497" width="8.28515625" style="86" customWidth="1"/>
    <col min="10498" max="10498" width="15.5703125" style="86" customWidth="1"/>
    <col min="10499" max="10499" width="15.28515625" style="86" customWidth="1"/>
    <col min="10500" max="10500" width="17.42578125" style="86" customWidth="1"/>
    <col min="10501" max="10501" width="16.140625" style="86" customWidth="1"/>
    <col min="10502" max="10502" width="16" style="86" customWidth="1"/>
    <col min="10503" max="10503" width="14.85546875" style="86" customWidth="1"/>
    <col min="10504" max="10504" width="17.140625" style="86" customWidth="1"/>
    <col min="10505" max="10505" width="15" style="86" customWidth="1"/>
    <col min="10506" max="10506" width="12.42578125" style="86" customWidth="1"/>
    <col min="10507" max="10507" width="12" style="86" customWidth="1"/>
    <col min="10508" max="10508" width="11.85546875" style="86" customWidth="1"/>
    <col min="10509" max="10752" width="9.140625" style="86"/>
    <col min="10753" max="10753" width="8.28515625" style="86" customWidth="1"/>
    <col min="10754" max="10754" width="15.5703125" style="86" customWidth="1"/>
    <col min="10755" max="10755" width="15.28515625" style="86" customWidth="1"/>
    <col min="10756" max="10756" width="17.42578125" style="86" customWidth="1"/>
    <col min="10757" max="10757" width="16.140625" style="86" customWidth="1"/>
    <col min="10758" max="10758" width="16" style="86" customWidth="1"/>
    <col min="10759" max="10759" width="14.85546875" style="86" customWidth="1"/>
    <col min="10760" max="10760" width="17.140625" style="86" customWidth="1"/>
    <col min="10761" max="10761" width="15" style="86" customWidth="1"/>
    <col min="10762" max="10762" width="12.42578125" style="86" customWidth="1"/>
    <col min="10763" max="10763" width="12" style="86" customWidth="1"/>
    <col min="10764" max="10764" width="11.85546875" style="86" customWidth="1"/>
    <col min="10765" max="11008" width="9.140625" style="86"/>
    <col min="11009" max="11009" width="8.28515625" style="86" customWidth="1"/>
    <col min="11010" max="11010" width="15.5703125" style="86" customWidth="1"/>
    <col min="11011" max="11011" width="15.28515625" style="86" customWidth="1"/>
    <col min="11012" max="11012" width="17.42578125" style="86" customWidth="1"/>
    <col min="11013" max="11013" width="16.140625" style="86" customWidth="1"/>
    <col min="11014" max="11014" width="16" style="86" customWidth="1"/>
    <col min="11015" max="11015" width="14.85546875" style="86" customWidth="1"/>
    <col min="11016" max="11016" width="17.140625" style="86" customWidth="1"/>
    <col min="11017" max="11017" width="15" style="86" customWidth="1"/>
    <col min="11018" max="11018" width="12.42578125" style="86" customWidth="1"/>
    <col min="11019" max="11019" width="12" style="86" customWidth="1"/>
    <col min="11020" max="11020" width="11.85546875" style="86" customWidth="1"/>
    <col min="11021" max="11264" width="9.140625" style="86"/>
    <col min="11265" max="11265" width="8.28515625" style="86" customWidth="1"/>
    <col min="11266" max="11266" width="15.5703125" style="86" customWidth="1"/>
    <col min="11267" max="11267" width="15.28515625" style="86" customWidth="1"/>
    <col min="11268" max="11268" width="17.42578125" style="86" customWidth="1"/>
    <col min="11269" max="11269" width="16.140625" style="86" customWidth="1"/>
    <col min="11270" max="11270" width="16" style="86" customWidth="1"/>
    <col min="11271" max="11271" width="14.85546875" style="86" customWidth="1"/>
    <col min="11272" max="11272" width="17.140625" style="86" customWidth="1"/>
    <col min="11273" max="11273" width="15" style="86" customWidth="1"/>
    <col min="11274" max="11274" width="12.42578125" style="86" customWidth="1"/>
    <col min="11275" max="11275" width="12" style="86" customWidth="1"/>
    <col min="11276" max="11276" width="11.85546875" style="86" customWidth="1"/>
    <col min="11277" max="11520" width="9.140625" style="86"/>
    <col min="11521" max="11521" width="8.28515625" style="86" customWidth="1"/>
    <col min="11522" max="11522" width="15.5703125" style="86" customWidth="1"/>
    <col min="11523" max="11523" width="15.28515625" style="86" customWidth="1"/>
    <col min="11524" max="11524" width="17.42578125" style="86" customWidth="1"/>
    <col min="11525" max="11525" width="16.140625" style="86" customWidth="1"/>
    <col min="11526" max="11526" width="16" style="86" customWidth="1"/>
    <col min="11527" max="11527" width="14.85546875" style="86" customWidth="1"/>
    <col min="11528" max="11528" width="17.140625" style="86" customWidth="1"/>
    <col min="11529" max="11529" width="15" style="86" customWidth="1"/>
    <col min="11530" max="11530" width="12.42578125" style="86" customWidth="1"/>
    <col min="11531" max="11531" width="12" style="86" customWidth="1"/>
    <col min="11532" max="11532" width="11.85546875" style="86" customWidth="1"/>
    <col min="11533" max="11776" width="9.140625" style="86"/>
    <col min="11777" max="11777" width="8.28515625" style="86" customWidth="1"/>
    <col min="11778" max="11778" width="15.5703125" style="86" customWidth="1"/>
    <col min="11779" max="11779" width="15.28515625" style="86" customWidth="1"/>
    <col min="11780" max="11780" width="17.42578125" style="86" customWidth="1"/>
    <col min="11781" max="11781" width="16.140625" style="86" customWidth="1"/>
    <col min="11782" max="11782" width="16" style="86" customWidth="1"/>
    <col min="11783" max="11783" width="14.85546875" style="86" customWidth="1"/>
    <col min="11784" max="11784" width="17.140625" style="86" customWidth="1"/>
    <col min="11785" max="11785" width="15" style="86" customWidth="1"/>
    <col min="11786" max="11786" width="12.42578125" style="86" customWidth="1"/>
    <col min="11787" max="11787" width="12" style="86" customWidth="1"/>
    <col min="11788" max="11788" width="11.85546875" style="86" customWidth="1"/>
    <col min="11789" max="12032" width="9.140625" style="86"/>
    <col min="12033" max="12033" width="8.28515625" style="86" customWidth="1"/>
    <col min="12034" max="12034" width="15.5703125" style="86" customWidth="1"/>
    <col min="12035" max="12035" width="15.28515625" style="86" customWidth="1"/>
    <col min="12036" max="12036" width="17.42578125" style="86" customWidth="1"/>
    <col min="12037" max="12037" width="16.140625" style="86" customWidth="1"/>
    <col min="12038" max="12038" width="16" style="86" customWidth="1"/>
    <col min="12039" max="12039" width="14.85546875" style="86" customWidth="1"/>
    <col min="12040" max="12040" width="17.140625" style="86" customWidth="1"/>
    <col min="12041" max="12041" width="15" style="86" customWidth="1"/>
    <col min="12042" max="12042" width="12.42578125" style="86" customWidth="1"/>
    <col min="12043" max="12043" width="12" style="86" customWidth="1"/>
    <col min="12044" max="12044" width="11.85546875" style="86" customWidth="1"/>
    <col min="12045" max="12288" width="9.140625" style="86"/>
    <col min="12289" max="12289" width="8.28515625" style="86" customWidth="1"/>
    <col min="12290" max="12290" width="15.5703125" style="86" customWidth="1"/>
    <col min="12291" max="12291" width="15.28515625" style="86" customWidth="1"/>
    <col min="12292" max="12292" width="17.42578125" style="86" customWidth="1"/>
    <col min="12293" max="12293" width="16.140625" style="86" customWidth="1"/>
    <col min="12294" max="12294" width="16" style="86" customWidth="1"/>
    <col min="12295" max="12295" width="14.85546875" style="86" customWidth="1"/>
    <col min="12296" max="12296" width="17.140625" style="86" customWidth="1"/>
    <col min="12297" max="12297" width="15" style="86" customWidth="1"/>
    <col min="12298" max="12298" width="12.42578125" style="86" customWidth="1"/>
    <col min="12299" max="12299" width="12" style="86" customWidth="1"/>
    <col min="12300" max="12300" width="11.85546875" style="86" customWidth="1"/>
    <col min="12301" max="12544" width="9.140625" style="86"/>
    <col min="12545" max="12545" width="8.28515625" style="86" customWidth="1"/>
    <col min="12546" max="12546" width="15.5703125" style="86" customWidth="1"/>
    <col min="12547" max="12547" width="15.28515625" style="86" customWidth="1"/>
    <col min="12548" max="12548" width="17.42578125" style="86" customWidth="1"/>
    <col min="12549" max="12549" width="16.140625" style="86" customWidth="1"/>
    <col min="12550" max="12550" width="16" style="86" customWidth="1"/>
    <col min="12551" max="12551" width="14.85546875" style="86" customWidth="1"/>
    <col min="12552" max="12552" width="17.140625" style="86" customWidth="1"/>
    <col min="12553" max="12553" width="15" style="86" customWidth="1"/>
    <col min="12554" max="12554" width="12.42578125" style="86" customWidth="1"/>
    <col min="12555" max="12555" width="12" style="86" customWidth="1"/>
    <col min="12556" max="12556" width="11.85546875" style="86" customWidth="1"/>
    <col min="12557" max="12800" width="9.140625" style="86"/>
    <col min="12801" max="12801" width="8.28515625" style="86" customWidth="1"/>
    <col min="12802" max="12802" width="15.5703125" style="86" customWidth="1"/>
    <col min="12803" max="12803" width="15.28515625" style="86" customWidth="1"/>
    <col min="12804" max="12804" width="17.42578125" style="86" customWidth="1"/>
    <col min="12805" max="12805" width="16.140625" style="86" customWidth="1"/>
    <col min="12806" max="12806" width="16" style="86" customWidth="1"/>
    <col min="12807" max="12807" width="14.85546875" style="86" customWidth="1"/>
    <col min="12808" max="12808" width="17.140625" style="86" customWidth="1"/>
    <col min="12809" max="12809" width="15" style="86" customWidth="1"/>
    <col min="12810" max="12810" width="12.42578125" style="86" customWidth="1"/>
    <col min="12811" max="12811" width="12" style="86" customWidth="1"/>
    <col min="12812" max="12812" width="11.85546875" style="86" customWidth="1"/>
    <col min="12813" max="13056" width="9.140625" style="86"/>
    <col min="13057" max="13057" width="8.28515625" style="86" customWidth="1"/>
    <col min="13058" max="13058" width="15.5703125" style="86" customWidth="1"/>
    <col min="13059" max="13059" width="15.28515625" style="86" customWidth="1"/>
    <col min="13060" max="13060" width="17.42578125" style="86" customWidth="1"/>
    <col min="13061" max="13061" width="16.140625" style="86" customWidth="1"/>
    <col min="13062" max="13062" width="16" style="86" customWidth="1"/>
    <col min="13063" max="13063" width="14.85546875" style="86" customWidth="1"/>
    <col min="13064" max="13064" width="17.140625" style="86" customWidth="1"/>
    <col min="13065" max="13065" width="15" style="86" customWidth="1"/>
    <col min="13066" max="13066" width="12.42578125" style="86" customWidth="1"/>
    <col min="13067" max="13067" width="12" style="86" customWidth="1"/>
    <col min="13068" max="13068" width="11.85546875" style="86" customWidth="1"/>
    <col min="13069" max="13312" width="9.140625" style="86"/>
    <col min="13313" max="13313" width="8.28515625" style="86" customWidth="1"/>
    <col min="13314" max="13314" width="15.5703125" style="86" customWidth="1"/>
    <col min="13315" max="13315" width="15.28515625" style="86" customWidth="1"/>
    <col min="13316" max="13316" width="17.42578125" style="86" customWidth="1"/>
    <col min="13317" max="13317" width="16.140625" style="86" customWidth="1"/>
    <col min="13318" max="13318" width="16" style="86" customWidth="1"/>
    <col min="13319" max="13319" width="14.85546875" style="86" customWidth="1"/>
    <col min="13320" max="13320" width="17.140625" style="86" customWidth="1"/>
    <col min="13321" max="13321" width="15" style="86" customWidth="1"/>
    <col min="13322" max="13322" width="12.42578125" style="86" customWidth="1"/>
    <col min="13323" max="13323" width="12" style="86" customWidth="1"/>
    <col min="13324" max="13324" width="11.85546875" style="86" customWidth="1"/>
    <col min="13325" max="13568" width="9.140625" style="86"/>
    <col min="13569" max="13569" width="8.28515625" style="86" customWidth="1"/>
    <col min="13570" max="13570" width="15.5703125" style="86" customWidth="1"/>
    <col min="13571" max="13571" width="15.28515625" style="86" customWidth="1"/>
    <col min="13572" max="13572" width="17.42578125" style="86" customWidth="1"/>
    <col min="13573" max="13573" width="16.140625" style="86" customWidth="1"/>
    <col min="13574" max="13574" width="16" style="86" customWidth="1"/>
    <col min="13575" max="13575" width="14.85546875" style="86" customWidth="1"/>
    <col min="13576" max="13576" width="17.140625" style="86" customWidth="1"/>
    <col min="13577" max="13577" width="15" style="86" customWidth="1"/>
    <col min="13578" max="13578" width="12.42578125" style="86" customWidth="1"/>
    <col min="13579" max="13579" width="12" style="86" customWidth="1"/>
    <col min="13580" max="13580" width="11.85546875" style="86" customWidth="1"/>
    <col min="13581" max="13824" width="9.140625" style="86"/>
    <col min="13825" max="13825" width="8.28515625" style="86" customWidth="1"/>
    <col min="13826" max="13826" width="15.5703125" style="86" customWidth="1"/>
    <col min="13827" max="13827" width="15.28515625" style="86" customWidth="1"/>
    <col min="13828" max="13828" width="17.42578125" style="86" customWidth="1"/>
    <col min="13829" max="13829" width="16.140625" style="86" customWidth="1"/>
    <col min="13830" max="13830" width="16" style="86" customWidth="1"/>
    <col min="13831" max="13831" width="14.85546875" style="86" customWidth="1"/>
    <col min="13832" max="13832" width="17.140625" style="86" customWidth="1"/>
    <col min="13833" max="13833" width="15" style="86" customWidth="1"/>
    <col min="13834" max="13834" width="12.42578125" style="86" customWidth="1"/>
    <col min="13835" max="13835" width="12" style="86" customWidth="1"/>
    <col min="13836" max="13836" width="11.85546875" style="86" customWidth="1"/>
    <col min="13837" max="14080" width="9.140625" style="86"/>
    <col min="14081" max="14081" width="8.28515625" style="86" customWidth="1"/>
    <col min="14082" max="14082" width="15.5703125" style="86" customWidth="1"/>
    <col min="14083" max="14083" width="15.28515625" style="86" customWidth="1"/>
    <col min="14084" max="14084" width="17.42578125" style="86" customWidth="1"/>
    <col min="14085" max="14085" width="16.140625" style="86" customWidth="1"/>
    <col min="14086" max="14086" width="16" style="86" customWidth="1"/>
    <col min="14087" max="14087" width="14.85546875" style="86" customWidth="1"/>
    <col min="14088" max="14088" width="17.140625" style="86" customWidth="1"/>
    <col min="14089" max="14089" width="15" style="86" customWidth="1"/>
    <col min="14090" max="14090" width="12.42578125" style="86" customWidth="1"/>
    <col min="14091" max="14091" width="12" style="86" customWidth="1"/>
    <col min="14092" max="14092" width="11.85546875" style="86" customWidth="1"/>
    <col min="14093" max="14336" width="9.140625" style="86"/>
    <col min="14337" max="14337" width="8.28515625" style="86" customWidth="1"/>
    <col min="14338" max="14338" width="15.5703125" style="86" customWidth="1"/>
    <col min="14339" max="14339" width="15.28515625" style="86" customWidth="1"/>
    <col min="14340" max="14340" width="17.42578125" style="86" customWidth="1"/>
    <col min="14341" max="14341" width="16.140625" style="86" customWidth="1"/>
    <col min="14342" max="14342" width="16" style="86" customWidth="1"/>
    <col min="14343" max="14343" width="14.85546875" style="86" customWidth="1"/>
    <col min="14344" max="14344" width="17.140625" style="86" customWidth="1"/>
    <col min="14345" max="14345" width="15" style="86" customWidth="1"/>
    <col min="14346" max="14346" width="12.42578125" style="86" customWidth="1"/>
    <col min="14347" max="14347" width="12" style="86" customWidth="1"/>
    <col min="14348" max="14348" width="11.85546875" style="86" customWidth="1"/>
    <col min="14349" max="14592" width="9.140625" style="86"/>
    <col min="14593" max="14593" width="8.28515625" style="86" customWidth="1"/>
    <col min="14594" max="14594" width="15.5703125" style="86" customWidth="1"/>
    <col min="14595" max="14595" width="15.28515625" style="86" customWidth="1"/>
    <col min="14596" max="14596" width="17.42578125" style="86" customWidth="1"/>
    <col min="14597" max="14597" width="16.140625" style="86" customWidth="1"/>
    <col min="14598" max="14598" width="16" style="86" customWidth="1"/>
    <col min="14599" max="14599" width="14.85546875" style="86" customWidth="1"/>
    <col min="14600" max="14600" width="17.140625" style="86" customWidth="1"/>
    <col min="14601" max="14601" width="15" style="86" customWidth="1"/>
    <col min="14602" max="14602" width="12.42578125" style="86" customWidth="1"/>
    <col min="14603" max="14603" width="12" style="86" customWidth="1"/>
    <col min="14604" max="14604" width="11.85546875" style="86" customWidth="1"/>
    <col min="14605" max="14848" width="9.140625" style="86"/>
    <col min="14849" max="14849" width="8.28515625" style="86" customWidth="1"/>
    <col min="14850" max="14850" width="15.5703125" style="86" customWidth="1"/>
    <col min="14851" max="14851" width="15.28515625" style="86" customWidth="1"/>
    <col min="14852" max="14852" width="17.42578125" style="86" customWidth="1"/>
    <col min="14853" max="14853" width="16.140625" style="86" customWidth="1"/>
    <col min="14854" max="14854" width="16" style="86" customWidth="1"/>
    <col min="14855" max="14855" width="14.85546875" style="86" customWidth="1"/>
    <col min="14856" max="14856" width="17.140625" style="86" customWidth="1"/>
    <col min="14857" max="14857" width="15" style="86" customWidth="1"/>
    <col min="14858" max="14858" width="12.42578125" style="86" customWidth="1"/>
    <col min="14859" max="14859" width="12" style="86" customWidth="1"/>
    <col min="14860" max="14860" width="11.85546875" style="86" customWidth="1"/>
    <col min="14861" max="15104" width="9.140625" style="86"/>
    <col min="15105" max="15105" width="8.28515625" style="86" customWidth="1"/>
    <col min="15106" max="15106" width="15.5703125" style="86" customWidth="1"/>
    <col min="15107" max="15107" width="15.28515625" style="86" customWidth="1"/>
    <col min="15108" max="15108" width="17.42578125" style="86" customWidth="1"/>
    <col min="15109" max="15109" width="16.140625" style="86" customWidth="1"/>
    <col min="15110" max="15110" width="16" style="86" customWidth="1"/>
    <col min="15111" max="15111" width="14.85546875" style="86" customWidth="1"/>
    <col min="15112" max="15112" width="17.140625" style="86" customWidth="1"/>
    <col min="15113" max="15113" width="15" style="86" customWidth="1"/>
    <col min="15114" max="15114" width="12.42578125" style="86" customWidth="1"/>
    <col min="15115" max="15115" width="12" style="86" customWidth="1"/>
    <col min="15116" max="15116" width="11.85546875" style="86" customWidth="1"/>
    <col min="15117" max="15360" width="9.140625" style="86"/>
    <col min="15361" max="15361" width="8.28515625" style="86" customWidth="1"/>
    <col min="15362" max="15362" width="15.5703125" style="86" customWidth="1"/>
    <col min="15363" max="15363" width="15.28515625" style="86" customWidth="1"/>
    <col min="15364" max="15364" width="17.42578125" style="86" customWidth="1"/>
    <col min="15365" max="15365" width="16.140625" style="86" customWidth="1"/>
    <col min="15366" max="15366" width="16" style="86" customWidth="1"/>
    <col min="15367" max="15367" width="14.85546875" style="86" customWidth="1"/>
    <col min="15368" max="15368" width="17.140625" style="86" customWidth="1"/>
    <col min="15369" max="15369" width="15" style="86" customWidth="1"/>
    <col min="15370" max="15370" width="12.42578125" style="86" customWidth="1"/>
    <col min="15371" max="15371" width="12" style="86" customWidth="1"/>
    <col min="15372" max="15372" width="11.85546875" style="86" customWidth="1"/>
    <col min="15373" max="15616" width="9.140625" style="86"/>
    <col min="15617" max="15617" width="8.28515625" style="86" customWidth="1"/>
    <col min="15618" max="15618" width="15.5703125" style="86" customWidth="1"/>
    <col min="15619" max="15619" width="15.28515625" style="86" customWidth="1"/>
    <col min="15620" max="15620" width="17.42578125" style="86" customWidth="1"/>
    <col min="15621" max="15621" width="16.140625" style="86" customWidth="1"/>
    <col min="15622" max="15622" width="16" style="86" customWidth="1"/>
    <col min="15623" max="15623" width="14.85546875" style="86" customWidth="1"/>
    <col min="15624" max="15624" width="17.140625" style="86" customWidth="1"/>
    <col min="15625" max="15625" width="15" style="86" customWidth="1"/>
    <col min="15626" max="15626" width="12.42578125" style="86" customWidth="1"/>
    <col min="15627" max="15627" width="12" style="86" customWidth="1"/>
    <col min="15628" max="15628" width="11.85546875" style="86" customWidth="1"/>
    <col min="15629" max="15872" width="9.140625" style="86"/>
    <col min="15873" max="15873" width="8.28515625" style="86" customWidth="1"/>
    <col min="15874" max="15874" width="15.5703125" style="86" customWidth="1"/>
    <col min="15875" max="15875" width="15.28515625" style="86" customWidth="1"/>
    <col min="15876" max="15876" width="17.42578125" style="86" customWidth="1"/>
    <col min="15877" max="15877" width="16.140625" style="86" customWidth="1"/>
    <col min="15878" max="15878" width="16" style="86" customWidth="1"/>
    <col min="15879" max="15879" width="14.85546875" style="86" customWidth="1"/>
    <col min="15880" max="15880" width="17.140625" style="86" customWidth="1"/>
    <col min="15881" max="15881" width="15" style="86" customWidth="1"/>
    <col min="15882" max="15882" width="12.42578125" style="86" customWidth="1"/>
    <col min="15883" max="15883" width="12" style="86" customWidth="1"/>
    <col min="15884" max="15884" width="11.85546875" style="86" customWidth="1"/>
    <col min="15885" max="16128" width="9.140625" style="86"/>
    <col min="16129" max="16129" width="8.28515625" style="86" customWidth="1"/>
    <col min="16130" max="16130" width="15.5703125" style="86" customWidth="1"/>
    <col min="16131" max="16131" width="15.28515625" style="86" customWidth="1"/>
    <col min="16132" max="16132" width="17.42578125" style="86" customWidth="1"/>
    <col min="16133" max="16133" width="16.140625" style="86" customWidth="1"/>
    <col min="16134" max="16134" width="16" style="86" customWidth="1"/>
    <col min="16135" max="16135" width="14.85546875" style="86" customWidth="1"/>
    <col min="16136" max="16136" width="17.140625" style="86" customWidth="1"/>
    <col min="16137" max="16137" width="15" style="86" customWidth="1"/>
    <col min="16138" max="16138" width="12.42578125" style="86" customWidth="1"/>
    <col min="16139" max="16139" width="12" style="86" customWidth="1"/>
    <col min="16140" max="16140" width="11.85546875" style="86" customWidth="1"/>
    <col min="16141" max="16384" width="9.140625" style="86"/>
  </cols>
  <sheetData>
    <row r="1" spans="1:12" ht="18" x14ac:dyDescent="0.35">
      <c r="A1" s="1026" t="s">
        <v>0</v>
      </c>
      <c r="B1" s="1026"/>
      <c r="C1" s="1026"/>
      <c r="D1" s="1026"/>
      <c r="E1" s="1026"/>
      <c r="F1" s="1026"/>
      <c r="G1" s="1026"/>
      <c r="H1" s="1026"/>
      <c r="I1" s="1026"/>
      <c r="J1" s="1026"/>
      <c r="K1" s="1026"/>
      <c r="L1" s="354" t="s">
        <v>889</v>
      </c>
    </row>
    <row r="2" spans="1:12" ht="21" x14ac:dyDescent="0.35">
      <c r="A2" s="1027" t="s">
        <v>747</v>
      </c>
      <c r="B2" s="1027"/>
      <c r="C2" s="1027"/>
      <c r="D2" s="1027"/>
      <c r="E2" s="1027"/>
      <c r="F2" s="1027"/>
      <c r="G2" s="1027"/>
      <c r="H2" s="1027"/>
      <c r="I2" s="1027"/>
      <c r="J2" s="1027"/>
      <c r="K2" s="1027"/>
      <c r="L2" s="1027"/>
    </row>
    <row r="3" spans="1:12" ht="15" x14ac:dyDescent="0.3">
      <c r="A3" s="355"/>
      <c r="B3" s="355"/>
    </row>
    <row r="4" spans="1:12" ht="18" customHeight="1" x14ac:dyDescent="0.35">
      <c r="A4" s="1028" t="s">
        <v>888</v>
      </c>
      <c r="B4" s="1028"/>
      <c r="C4" s="1028"/>
      <c r="D4" s="1028"/>
      <c r="E4" s="1028"/>
      <c r="F4" s="1028"/>
      <c r="G4" s="1028"/>
      <c r="H4" s="1028"/>
      <c r="I4" s="1028"/>
      <c r="J4" s="1028"/>
      <c r="K4" s="1028"/>
      <c r="L4" s="1028"/>
    </row>
    <row r="5" spans="1:12" ht="15" x14ac:dyDescent="0.3">
      <c r="A5" s="356" t="s">
        <v>252</v>
      </c>
      <c r="B5" s="356"/>
    </row>
    <row r="6" spans="1:12" ht="15" x14ac:dyDescent="0.3">
      <c r="A6" s="356"/>
      <c r="B6" s="356"/>
    </row>
    <row r="7" spans="1:12" ht="15" x14ac:dyDescent="0.3">
      <c r="A7" s="1025" t="s">
        <v>890</v>
      </c>
      <c r="B7" s="1025"/>
      <c r="C7" s="1025"/>
      <c r="D7" s="94"/>
      <c r="K7" s="1029" t="s">
        <v>896</v>
      </c>
      <c r="L7" s="1029"/>
    </row>
    <row r="8" spans="1:12" ht="15" x14ac:dyDescent="0.3">
      <c r="A8" s="1025" t="s">
        <v>897</v>
      </c>
      <c r="B8" s="1025"/>
      <c r="C8" s="1025"/>
      <c r="D8" s="94"/>
      <c r="K8" s="357"/>
      <c r="L8" s="357"/>
    </row>
    <row r="9" spans="1:12" ht="15" x14ac:dyDescent="0.3">
      <c r="A9" s="356"/>
      <c r="B9" s="356"/>
      <c r="J9" s="1021" t="s">
        <v>1030</v>
      </c>
      <c r="K9" s="1021"/>
      <c r="L9" s="1021"/>
    </row>
    <row r="10" spans="1:12" ht="49.5" customHeight="1" x14ac:dyDescent="0.2">
      <c r="A10" s="1022" t="s">
        <v>2</v>
      </c>
      <c r="B10" s="1023" t="s">
        <v>74</v>
      </c>
      <c r="C10" s="1024" t="s">
        <v>871</v>
      </c>
      <c r="D10" s="1024"/>
      <c r="E10" s="1024"/>
      <c r="F10" s="1024"/>
      <c r="G10" s="1024" t="s">
        <v>872</v>
      </c>
      <c r="H10" s="1024"/>
      <c r="I10" s="1024"/>
      <c r="J10" s="1024"/>
      <c r="K10" s="1024" t="s">
        <v>876</v>
      </c>
      <c r="L10" s="1024" t="s">
        <v>873</v>
      </c>
    </row>
    <row r="11" spans="1:12" s="354" customFormat="1" ht="76.5" customHeight="1" x14ac:dyDescent="0.25">
      <c r="A11" s="1022"/>
      <c r="B11" s="1023"/>
      <c r="C11" s="358" t="s">
        <v>877</v>
      </c>
      <c r="D11" s="359" t="s">
        <v>874</v>
      </c>
      <c r="E11" s="359" t="s">
        <v>875</v>
      </c>
      <c r="F11" s="358" t="s">
        <v>878</v>
      </c>
      <c r="G11" s="358" t="s">
        <v>877</v>
      </c>
      <c r="H11" s="359" t="s">
        <v>874</v>
      </c>
      <c r="I11" s="359" t="s">
        <v>875</v>
      </c>
      <c r="J11" s="358" t="s">
        <v>878</v>
      </c>
      <c r="K11" s="1024"/>
      <c r="L11" s="1024"/>
    </row>
    <row r="12" spans="1:12" s="354" customFormat="1" ht="15" x14ac:dyDescent="0.25">
      <c r="A12" s="360">
        <v>1</v>
      </c>
      <c r="B12" s="361">
        <v>2</v>
      </c>
      <c r="C12" s="362">
        <v>3</v>
      </c>
      <c r="D12" s="361">
        <v>4</v>
      </c>
      <c r="E12" s="361">
        <v>5</v>
      </c>
      <c r="F12" s="362">
        <v>6</v>
      </c>
      <c r="G12" s="361">
        <v>7</v>
      </c>
      <c r="H12" s="361">
        <v>8</v>
      </c>
      <c r="I12" s="362">
        <v>9</v>
      </c>
      <c r="J12" s="361">
        <v>10</v>
      </c>
      <c r="K12" s="361">
        <v>11</v>
      </c>
      <c r="L12" s="362">
        <v>12</v>
      </c>
    </row>
    <row r="13" spans="1:12" x14ac:dyDescent="0.2">
      <c r="A13" s="93">
        <v>1</v>
      </c>
      <c r="B13" s="363" t="s">
        <v>879</v>
      </c>
      <c r="C13" s="363">
        <v>0</v>
      </c>
      <c r="D13" s="363">
        <v>0</v>
      </c>
      <c r="E13" s="363">
        <v>0</v>
      </c>
      <c r="F13" s="363">
        <v>0</v>
      </c>
      <c r="G13" s="363">
        <v>0</v>
      </c>
      <c r="H13" s="363">
        <v>0</v>
      </c>
      <c r="I13" s="363">
        <v>0</v>
      </c>
      <c r="J13" s="363">
        <v>0</v>
      </c>
      <c r="K13" s="363">
        <v>0</v>
      </c>
      <c r="L13" s="363">
        <v>0</v>
      </c>
    </row>
    <row r="14" spans="1:12" x14ac:dyDescent="0.2">
      <c r="A14" s="93">
        <v>2</v>
      </c>
      <c r="B14" s="94" t="s">
        <v>880</v>
      </c>
      <c r="C14" s="363">
        <v>0</v>
      </c>
      <c r="D14" s="363">
        <v>0</v>
      </c>
      <c r="E14" s="363"/>
      <c r="F14" s="363">
        <v>0</v>
      </c>
      <c r="G14" s="363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</row>
    <row r="15" spans="1:12" x14ac:dyDescent="0.2">
      <c r="A15" s="93">
        <v>3</v>
      </c>
      <c r="B15" s="94" t="s">
        <v>881</v>
      </c>
      <c r="C15" s="363">
        <v>0</v>
      </c>
      <c r="D15" s="363">
        <v>0</v>
      </c>
      <c r="E15" s="363">
        <v>0</v>
      </c>
      <c r="F15" s="363">
        <v>0</v>
      </c>
      <c r="G15" s="363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</row>
    <row r="16" spans="1:12" x14ac:dyDescent="0.2">
      <c r="A16" s="93">
        <v>4</v>
      </c>
      <c r="B16" s="94" t="s">
        <v>882</v>
      </c>
      <c r="C16" s="363">
        <v>0</v>
      </c>
      <c r="D16" s="363">
        <v>0</v>
      </c>
      <c r="E16" s="363">
        <v>0</v>
      </c>
      <c r="F16" s="363">
        <v>0</v>
      </c>
      <c r="G16" s="86">
        <v>0</v>
      </c>
      <c r="H16" s="94">
        <v>0</v>
      </c>
      <c r="I16" s="94">
        <v>0</v>
      </c>
      <c r="J16" s="363">
        <v>678369000</v>
      </c>
      <c r="K16" s="363">
        <v>678369000</v>
      </c>
      <c r="L16" s="94">
        <v>0</v>
      </c>
    </row>
    <row r="17" spans="1:13" x14ac:dyDescent="0.2">
      <c r="A17" s="93">
        <v>5</v>
      </c>
      <c r="B17" s="94" t="s">
        <v>883</v>
      </c>
      <c r="C17" s="363">
        <v>0</v>
      </c>
      <c r="D17" s="363">
        <v>0</v>
      </c>
      <c r="E17" s="363">
        <v>0</v>
      </c>
      <c r="F17" s="363">
        <v>0</v>
      </c>
      <c r="G17" s="363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</row>
    <row r="18" spans="1:13" x14ac:dyDescent="0.2">
      <c r="A18" s="93">
        <v>6</v>
      </c>
      <c r="B18" s="94" t="s">
        <v>884</v>
      </c>
      <c r="C18" s="363">
        <v>0</v>
      </c>
      <c r="D18" s="363">
        <v>0</v>
      </c>
      <c r="E18" s="363">
        <v>0</v>
      </c>
      <c r="F18" s="363">
        <v>0</v>
      </c>
      <c r="G18" s="363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</row>
    <row r="19" spans="1:13" x14ac:dyDescent="0.2">
      <c r="A19" s="93">
        <v>7</v>
      </c>
      <c r="B19" s="94" t="s">
        <v>885</v>
      </c>
      <c r="C19" s="363">
        <v>235802000</v>
      </c>
      <c r="D19" s="363">
        <v>0</v>
      </c>
      <c r="E19" s="363">
        <v>0</v>
      </c>
      <c r="F19" s="363">
        <v>210465000</v>
      </c>
      <c r="G19" s="363">
        <v>657389000</v>
      </c>
      <c r="H19" s="94">
        <v>0</v>
      </c>
      <c r="I19" s="94">
        <v>0</v>
      </c>
      <c r="J19" s="94">
        <v>454011000</v>
      </c>
      <c r="K19" s="94">
        <v>454011000</v>
      </c>
      <c r="L19" s="94">
        <v>0</v>
      </c>
    </row>
    <row r="20" spans="1:13" x14ac:dyDescent="0.2">
      <c r="A20" s="93">
        <v>8</v>
      </c>
      <c r="B20" s="94" t="s">
        <v>886</v>
      </c>
      <c r="C20" s="363">
        <v>0</v>
      </c>
      <c r="D20" s="363">
        <v>0</v>
      </c>
      <c r="E20" s="363">
        <v>0</v>
      </c>
      <c r="F20" s="363">
        <v>0</v>
      </c>
      <c r="G20" s="363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</row>
    <row r="21" spans="1:13" x14ac:dyDescent="0.2">
      <c r="A21" s="93">
        <v>9</v>
      </c>
      <c r="B21" s="94" t="s">
        <v>887</v>
      </c>
      <c r="C21" s="363">
        <v>457915000</v>
      </c>
      <c r="D21" s="363">
        <v>0</v>
      </c>
      <c r="E21" s="363">
        <v>0</v>
      </c>
      <c r="F21" s="363">
        <v>42304000</v>
      </c>
      <c r="G21" s="363">
        <v>819705000</v>
      </c>
      <c r="H21" s="94">
        <v>0</v>
      </c>
      <c r="I21" s="94">
        <v>0</v>
      </c>
      <c r="J21" s="94">
        <v>0</v>
      </c>
      <c r="K21" s="94">
        <v>669220000</v>
      </c>
      <c r="L21" s="94">
        <v>0</v>
      </c>
    </row>
    <row r="22" spans="1:13" x14ac:dyDescent="0.2">
      <c r="A22" s="90" t="s">
        <v>18</v>
      </c>
      <c r="B22" s="94"/>
      <c r="C22" s="363"/>
      <c r="D22" s="363"/>
      <c r="E22" s="363"/>
      <c r="F22" s="363"/>
      <c r="G22" s="363"/>
      <c r="H22" s="94"/>
      <c r="I22" s="94"/>
      <c r="J22" s="94"/>
      <c r="K22" s="94"/>
      <c r="L22" s="94"/>
    </row>
    <row r="24" spans="1:13" ht="15" customHeight="1" x14ac:dyDescent="0.25">
      <c r="A24" s="364" t="s">
        <v>891</v>
      </c>
      <c r="B24" s="350"/>
      <c r="C24" s="350"/>
      <c r="D24" s="350"/>
      <c r="E24" s="350"/>
      <c r="F24" s="350"/>
      <c r="G24" s="350"/>
      <c r="H24" s="350"/>
      <c r="I24" s="350"/>
      <c r="J24" s="350"/>
    </row>
    <row r="25" spans="1:13" ht="15" customHeight="1" x14ac:dyDescent="0.2">
      <c r="A25" s="1020" t="s">
        <v>898</v>
      </c>
      <c r="B25" s="1020"/>
      <c r="C25" s="1020"/>
      <c r="D25" s="1020"/>
      <c r="E25" s="1020"/>
      <c r="F25" s="1020"/>
      <c r="G25" s="1020"/>
      <c r="H25" s="1020"/>
      <c r="I25" s="1020"/>
      <c r="J25" s="1020"/>
    </row>
    <row r="26" spans="1:13" ht="15" customHeight="1" x14ac:dyDescent="0.2">
      <c r="A26" s="1020" t="s">
        <v>899</v>
      </c>
      <c r="B26" s="1020"/>
      <c r="C26" s="1020"/>
      <c r="D26" s="1020"/>
      <c r="E26" s="365"/>
      <c r="F26" s="365"/>
      <c r="G26" s="365"/>
      <c r="H26" s="365"/>
      <c r="I26" s="365"/>
      <c r="J26" s="365"/>
    </row>
    <row r="27" spans="1:13" ht="15" customHeight="1" x14ac:dyDescent="0.2">
      <c r="A27" s="1020" t="s">
        <v>900</v>
      </c>
      <c r="B27" s="1020"/>
      <c r="C27" s="1020"/>
      <c r="D27" s="1020"/>
      <c r="E27" s="1020"/>
      <c r="F27" s="1020"/>
      <c r="G27" s="1020"/>
      <c r="H27" s="1020"/>
      <c r="I27" s="1020"/>
      <c r="J27" s="1020"/>
    </row>
    <row r="28" spans="1:13" ht="13.5" customHeight="1" x14ac:dyDescent="0.2">
      <c r="A28" s="1018"/>
      <c r="B28" s="1019"/>
      <c r="C28" s="1019"/>
      <c r="D28" s="1019"/>
      <c r="E28" s="1019"/>
      <c r="F28" s="1019"/>
      <c r="G28" s="1019"/>
      <c r="H28" s="1019"/>
      <c r="I28" s="1020"/>
      <c r="J28" s="1020"/>
    </row>
    <row r="29" spans="1:13" ht="15" customHeight="1" x14ac:dyDescent="0.2">
      <c r="A29" s="366"/>
      <c r="B29" s="367"/>
      <c r="C29" s="367"/>
      <c r="D29" s="367"/>
      <c r="E29" s="367"/>
      <c r="F29" s="367"/>
      <c r="G29" s="367"/>
      <c r="H29" s="367"/>
      <c r="I29" s="366"/>
      <c r="J29" s="366"/>
    </row>
    <row r="30" spans="1:13" ht="15" customHeight="1" x14ac:dyDescent="0.2">
      <c r="A30" s="366"/>
      <c r="B30" s="367"/>
      <c r="C30" s="367"/>
      <c r="D30" s="367"/>
      <c r="E30" s="367"/>
      <c r="F30" s="367"/>
      <c r="G30" s="367"/>
      <c r="H30" s="367"/>
      <c r="I30" s="366"/>
      <c r="J30" s="366"/>
    </row>
    <row r="31" spans="1:13" ht="15" customHeight="1" x14ac:dyDescent="0.2">
      <c r="A31" s="366"/>
      <c r="B31" s="367"/>
      <c r="C31" s="367"/>
      <c r="D31" s="367"/>
      <c r="E31" s="367"/>
      <c r="F31" s="367"/>
      <c r="G31" s="367"/>
      <c r="H31" s="367"/>
      <c r="I31" s="366"/>
      <c r="J31" s="366"/>
    </row>
    <row r="32" spans="1:13" ht="15" customHeight="1" x14ac:dyDescent="0.2">
      <c r="A32" s="368"/>
      <c r="B32" s="368"/>
      <c r="C32" s="368"/>
      <c r="D32" s="368"/>
      <c r="E32" s="368"/>
      <c r="I32" s="953" t="s">
        <v>1034</v>
      </c>
      <c r="J32" s="953"/>
      <c r="K32" s="953"/>
      <c r="L32" s="953"/>
      <c r="M32" s="953"/>
    </row>
    <row r="33" spans="1:13" ht="15" customHeight="1" x14ac:dyDescent="0.2">
      <c r="A33" s="368"/>
      <c r="B33" s="368"/>
      <c r="C33" s="368"/>
      <c r="D33" s="368"/>
      <c r="E33" s="368"/>
      <c r="I33" s="953"/>
      <c r="J33" s="953"/>
      <c r="K33" s="953"/>
      <c r="L33" s="953"/>
      <c r="M33" s="953"/>
    </row>
    <row r="34" spans="1:13" ht="18" customHeight="1" x14ac:dyDescent="0.2">
      <c r="A34" s="368" t="s">
        <v>12</v>
      </c>
      <c r="C34" s="368"/>
      <c r="D34" s="368"/>
      <c r="E34" s="368"/>
      <c r="I34" s="953"/>
      <c r="J34" s="953"/>
      <c r="K34" s="953"/>
      <c r="L34" s="953"/>
      <c r="M34" s="953"/>
    </row>
    <row r="35" spans="1:13" x14ac:dyDescent="0.2">
      <c r="A35" s="368"/>
      <c r="B35" s="368"/>
      <c r="C35" s="368"/>
      <c r="D35" s="368"/>
      <c r="E35" s="368"/>
      <c r="F35" s="368"/>
      <c r="G35" s="368"/>
      <c r="H35" s="368"/>
      <c r="I35" s="368"/>
      <c r="J35" s="368"/>
      <c r="K35" s="368"/>
    </row>
  </sheetData>
  <mergeCells count="21">
    <mergeCell ref="A8:C8"/>
    <mergeCell ref="A1:K1"/>
    <mergeCell ref="A2:L2"/>
    <mergeCell ref="A4:L4"/>
    <mergeCell ref="A7:C7"/>
    <mergeCell ref="K7:L7"/>
    <mergeCell ref="J9:L9"/>
    <mergeCell ref="A10:A11"/>
    <mergeCell ref="B10:B11"/>
    <mergeCell ref="C10:F10"/>
    <mergeCell ref="G10:J10"/>
    <mergeCell ref="K10:K11"/>
    <mergeCell ref="L10:L11"/>
    <mergeCell ref="A28:H28"/>
    <mergeCell ref="I28:J28"/>
    <mergeCell ref="I32:M34"/>
    <mergeCell ref="A25:J25"/>
    <mergeCell ref="A26:D26"/>
    <mergeCell ref="A27:D27"/>
    <mergeCell ref="E27:H27"/>
    <mergeCell ref="I27:J27"/>
  </mergeCells>
  <printOptions horizontalCentered="1"/>
  <pageMargins left="0.70866141732283505" right="0.70866141732283505" top="0.98622047199999996" bottom="0" header="0.31496062992126" footer="0.31496062992126"/>
  <pageSetup paperSize="9" scale="73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opLeftCell="A19" zoomScaleSheetLayoutView="115" workbookViewId="0">
      <selection activeCell="H32" sqref="H32:L34"/>
    </sheetView>
  </sheetViews>
  <sheetFormatPr defaultRowHeight="12.75" x14ac:dyDescent="0.2"/>
  <cols>
    <col min="1" max="1" width="7.42578125" style="167" customWidth="1"/>
    <col min="2" max="2" width="17.140625" style="167" customWidth="1"/>
    <col min="3" max="3" width="11" style="167" customWidth="1"/>
    <col min="4" max="4" width="10" style="167" customWidth="1"/>
    <col min="5" max="5" width="11.85546875" style="167" customWidth="1"/>
    <col min="6" max="6" width="12.140625" style="167" customWidth="1"/>
    <col min="7" max="7" width="13.28515625" style="167" customWidth="1"/>
    <col min="8" max="8" width="14.5703125" style="167" customWidth="1"/>
    <col min="9" max="9" width="12.7109375" style="167" customWidth="1"/>
    <col min="10" max="10" width="14" style="167" customWidth="1"/>
    <col min="11" max="11" width="10.85546875" style="167" customWidth="1"/>
    <col min="12" max="12" width="11.5703125" style="167" customWidth="1"/>
    <col min="13" max="16384" width="9.140625" style="167"/>
  </cols>
  <sheetData>
    <row r="1" spans="1:16" s="86" customFormat="1" x14ac:dyDescent="0.2">
      <c r="E1" s="1351"/>
      <c r="F1" s="1351"/>
      <c r="G1" s="1351"/>
      <c r="H1" s="1351"/>
      <c r="I1" s="1351"/>
      <c r="J1" s="317" t="s">
        <v>674</v>
      </c>
    </row>
    <row r="2" spans="1:16" s="86" customFormat="1" ht="15" x14ac:dyDescent="0.2">
      <c r="A2" s="1352" t="s">
        <v>0</v>
      </c>
      <c r="B2" s="1352"/>
      <c r="C2" s="1352"/>
      <c r="D2" s="1352"/>
      <c r="E2" s="1352"/>
      <c r="F2" s="1352"/>
      <c r="G2" s="1352"/>
      <c r="H2" s="1352"/>
      <c r="I2" s="1352"/>
      <c r="J2" s="1352"/>
    </row>
    <row r="3" spans="1:16" s="86" customFormat="1" ht="20.25" x14ac:dyDescent="0.3">
      <c r="A3" s="1003" t="s">
        <v>747</v>
      </c>
      <c r="B3" s="1003"/>
      <c r="C3" s="1003"/>
      <c r="D3" s="1003"/>
      <c r="E3" s="1003"/>
      <c r="F3" s="1003"/>
      <c r="G3" s="1003"/>
      <c r="H3" s="1003"/>
      <c r="I3" s="1003"/>
      <c r="J3" s="1003"/>
    </row>
    <row r="4" spans="1:16" s="86" customFormat="1" ht="14.25" customHeight="1" x14ac:dyDescent="0.2"/>
    <row r="5" spans="1:16" ht="19.5" customHeight="1" x14ac:dyDescent="0.25">
      <c r="A5" s="1354" t="s">
        <v>825</v>
      </c>
      <c r="B5" s="1354"/>
      <c r="C5" s="1354"/>
      <c r="D5" s="1354"/>
      <c r="E5" s="1354"/>
      <c r="F5" s="1354"/>
      <c r="G5" s="1354"/>
      <c r="H5" s="1354"/>
      <c r="I5" s="1354"/>
      <c r="J5" s="1354"/>
      <c r="K5" s="1354"/>
      <c r="L5" s="1354"/>
    </row>
    <row r="6" spans="1:16" ht="13.5" customHeight="1" x14ac:dyDescent="0.2">
      <c r="A6" s="318"/>
      <c r="B6" s="318"/>
      <c r="C6" s="318"/>
      <c r="D6" s="318"/>
      <c r="E6" s="318"/>
      <c r="F6" s="318"/>
      <c r="G6" s="318"/>
      <c r="H6" s="318"/>
      <c r="I6" s="318"/>
      <c r="J6" s="318"/>
    </row>
    <row r="7" spans="1:16" ht="0.75" customHeight="1" x14ac:dyDescent="0.2"/>
    <row r="8" spans="1:16" x14ac:dyDescent="0.2">
      <c r="A8" s="1353" t="s">
        <v>675</v>
      </c>
      <c r="B8" s="1353"/>
      <c r="C8" s="319"/>
      <c r="H8" s="1021"/>
      <c r="I8" s="1021"/>
      <c r="J8" s="1021"/>
      <c r="K8" s="1021"/>
      <c r="L8" s="1021"/>
    </row>
    <row r="9" spans="1:16" ht="18" customHeight="1" x14ac:dyDescent="0.2">
      <c r="A9" s="1167" t="s">
        <v>2</v>
      </c>
      <c r="B9" s="1167" t="s">
        <v>36</v>
      </c>
      <c r="C9" s="1340" t="s">
        <v>676</v>
      </c>
      <c r="D9" s="1340"/>
      <c r="E9" s="1340" t="s">
        <v>123</v>
      </c>
      <c r="F9" s="1340"/>
      <c r="G9" s="1340" t="s">
        <v>677</v>
      </c>
      <c r="H9" s="1340"/>
      <c r="I9" s="1340" t="s">
        <v>124</v>
      </c>
      <c r="J9" s="1340"/>
      <c r="K9" s="1340" t="s">
        <v>125</v>
      </c>
      <c r="L9" s="1340"/>
      <c r="O9" s="320"/>
      <c r="P9" s="321"/>
    </row>
    <row r="10" spans="1:16" ht="44.25" customHeight="1" x14ac:dyDescent="0.2">
      <c r="A10" s="1167"/>
      <c r="B10" s="1167"/>
      <c r="C10" s="91" t="s">
        <v>678</v>
      </c>
      <c r="D10" s="91" t="s">
        <v>679</v>
      </c>
      <c r="E10" s="91" t="s">
        <v>680</v>
      </c>
      <c r="F10" s="91" t="s">
        <v>681</v>
      </c>
      <c r="G10" s="91" t="s">
        <v>680</v>
      </c>
      <c r="H10" s="91" t="s">
        <v>681</v>
      </c>
      <c r="I10" s="91" t="s">
        <v>678</v>
      </c>
      <c r="J10" s="91" t="s">
        <v>679</v>
      </c>
      <c r="K10" s="91" t="s">
        <v>678</v>
      </c>
      <c r="L10" s="91" t="s">
        <v>679</v>
      </c>
    </row>
    <row r="11" spans="1:16" x14ac:dyDescent="0.2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</row>
    <row r="12" spans="1:16" x14ac:dyDescent="0.2">
      <c r="A12" s="322">
        <v>1</v>
      </c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</row>
    <row r="13" spans="1:16" x14ac:dyDescent="0.2">
      <c r="A13" s="322">
        <v>2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</row>
    <row r="14" spans="1:16" x14ac:dyDescent="0.2">
      <c r="A14" s="322">
        <v>3</v>
      </c>
      <c r="B14" s="320"/>
      <c r="C14" s="320"/>
      <c r="D14" s="320"/>
      <c r="E14" s="320" t="s">
        <v>11</v>
      </c>
      <c r="F14" s="320"/>
      <c r="G14" s="320"/>
      <c r="H14" s="320"/>
      <c r="I14" s="320"/>
      <c r="J14" s="320"/>
      <c r="K14" s="320"/>
      <c r="L14" s="320"/>
    </row>
    <row r="15" spans="1:16" x14ac:dyDescent="0.2">
      <c r="A15" s="322">
        <v>4</v>
      </c>
      <c r="B15" s="320"/>
      <c r="C15" s="320"/>
      <c r="D15" s="320"/>
      <c r="E15" s="1342" t="s">
        <v>901</v>
      </c>
      <c r="F15" s="1343"/>
      <c r="G15" s="1343"/>
      <c r="H15" s="1343"/>
      <c r="I15" s="1344"/>
      <c r="J15" s="320"/>
      <c r="K15" s="320"/>
      <c r="L15" s="320"/>
    </row>
    <row r="16" spans="1:16" x14ac:dyDescent="0.2">
      <c r="A16" s="322">
        <v>5</v>
      </c>
      <c r="B16" s="320"/>
      <c r="C16" s="320"/>
      <c r="D16" s="320"/>
      <c r="E16" s="1345"/>
      <c r="F16" s="1346"/>
      <c r="G16" s="1346"/>
      <c r="H16" s="1346"/>
      <c r="I16" s="1347"/>
      <c r="J16" s="320"/>
      <c r="K16" s="320"/>
      <c r="L16" s="320"/>
    </row>
    <row r="17" spans="1:12" x14ac:dyDescent="0.2">
      <c r="A17" s="322">
        <v>6</v>
      </c>
      <c r="B17" s="320"/>
      <c r="C17" s="320"/>
      <c r="D17" s="320"/>
      <c r="E17" s="1345"/>
      <c r="F17" s="1346"/>
      <c r="G17" s="1346"/>
      <c r="H17" s="1346"/>
      <c r="I17" s="1347"/>
      <c r="J17" s="320"/>
      <c r="K17" s="320"/>
      <c r="L17" s="320"/>
    </row>
    <row r="18" spans="1:12" x14ac:dyDescent="0.2">
      <c r="A18" s="322">
        <v>7</v>
      </c>
      <c r="B18" s="320"/>
      <c r="C18" s="320"/>
      <c r="D18" s="320"/>
      <c r="E18" s="1345"/>
      <c r="F18" s="1346"/>
      <c r="G18" s="1346"/>
      <c r="H18" s="1346"/>
      <c r="I18" s="1347"/>
      <c r="J18" s="320"/>
      <c r="K18" s="320"/>
      <c r="L18" s="320"/>
    </row>
    <row r="19" spans="1:12" x14ac:dyDescent="0.2">
      <c r="A19" s="322">
        <v>8</v>
      </c>
      <c r="B19" s="320"/>
      <c r="C19" s="320"/>
      <c r="D19" s="320"/>
      <c r="E19" s="1345"/>
      <c r="F19" s="1346"/>
      <c r="G19" s="1346"/>
      <c r="H19" s="1346"/>
      <c r="I19" s="1347"/>
      <c r="J19" s="320"/>
      <c r="K19" s="320"/>
      <c r="L19" s="320"/>
    </row>
    <row r="20" spans="1:12" x14ac:dyDescent="0.2">
      <c r="A20" s="322">
        <v>9</v>
      </c>
      <c r="B20" s="320"/>
      <c r="C20" s="320"/>
      <c r="D20" s="320"/>
      <c r="E20" s="1345"/>
      <c r="F20" s="1346"/>
      <c r="G20" s="1346"/>
      <c r="H20" s="1346"/>
      <c r="I20" s="1347"/>
      <c r="J20" s="320"/>
      <c r="K20" s="320"/>
      <c r="L20" s="320"/>
    </row>
    <row r="21" spans="1:12" x14ac:dyDescent="0.2">
      <c r="A21" s="322">
        <v>10</v>
      </c>
      <c r="B21" s="320"/>
      <c r="C21" s="320"/>
      <c r="D21" s="320"/>
      <c r="E21" s="1345"/>
      <c r="F21" s="1346"/>
      <c r="G21" s="1346"/>
      <c r="H21" s="1346"/>
      <c r="I21" s="1347"/>
      <c r="J21" s="320"/>
      <c r="K21" s="320"/>
      <c r="L21" s="320"/>
    </row>
    <row r="22" spans="1:12" x14ac:dyDescent="0.2">
      <c r="A22" s="322">
        <v>11</v>
      </c>
      <c r="B22" s="320"/>
      <c r="C22" s="320"/>
      <c r="D22" s="320"/>
      <c r="E22" s="1345"/>
      <c r="F22" s="1346"/>
      <c r="G22" s="1346"/>
      <c r="H22" s="1346"/>
      <c r="I22" s="1347"/>
      <c r="J22" s="320"/>
      <c r="K22" s="320"/>
      <c r="L22" s="320"/>
    </row>
    <row r="23" spans="1:12" x14ac:dyDescent="0.2">
      <c r="A23" s="322">
        <v>12</v>
      </c>
      <c r="B23" s="320"/>
      <c r="C23" s="320"/>
      <c r="D23" s="320"/>
      <c r="E23" s="1345"/>
      <c r="F23" s="1346"/>
      <c r="G23" s="1346"/>
      <c r="H23" s="1346"/>
      <c r="I23" s="1347"/>
      <c r="J23" s="320"/>
      <c r="K23" s="320"/>
      <c r="L23" s="320"/>
    </row>
    <row r="24" spans="1:12" x14ac:dyDescent="0.2">
      <c r="A24" s="322">
        <v>13</v>
      </c>
      <c r="B24" s="320"/>
      <c r="C24" s="320"/>
      <c r="D24" s="320"/>
      <c r="E24" s="1348"/>
      <c r="F24" s="1349"/>
      <c r="G24" s="1349"/>
      <c r="H24" s="1349"/>
      <c r="I24" s="1350"/>
      <c r="J24" s="320"/>
      <c r="K24" s="320"/>
      <c r="L24" s="320"/>
    </row>
    <row r="25" spans="1:12" x14ac:dyDescent="0.2">
      <c r="A25" s="322">
        <v>14</v>
      </c>
      <c r="B25" s="320"/>
      <c r="C25" s="320"/>
      <c r="D25" s="320"/>
      <c r="E25" s="320"/>
      <c r="F25" s="320"/>
      <c r="G25" s="320"/>
      <c r="H25" s="320"/>
      <c r="I25" s="320"/>
      <c r="J25" s="320"/>
      <c r="K25" s="320"/>
      <c r="L25" s="320"/>
    </row>
    <row r="26" spans="1:12" x14ac:dyDescent="0.2">
      <c r="A26" s="323" t="s">
        <v>7</v>
      </c>
      <c r="B26" s="320"/>
      <c r="C26" s="320"/>
      <c r="D26" s="320"/>
      <c r="E26" s="320"/>
      <c r="F26" s="320"/>
      <c r="G26" s="320"/>
      <c r="H26" s="320"/>
      <c r="I26" s="320"/>
      <c r="J26" s="320"/>
      <c r="K26" s="320"/>
      <c r="L26" s="320"/>
    </row>
    <row r="27" spans="1:12" x14ac:dyDescent="0.2">
      <c r="A27" s="323" t="s">
        <v>7</v>
      </c>
      <c r="B27" s="320"/>
      <c r="C27" s="320"/>
      <c r="D27" s="320"/>
      <c r="E27" s="320"/>
      <c r="F27" s="320"/>
      <c r="G27" s="320"/>
      <c r="H27" s="320"/>
      <c r="I27" s="320"/>
      <c r="J27" s="320"/>
      <c r="K27" s="320"/>
      <c r="L27" s="320"/>
    </row>
    <row r="28" spans="1:12" x14ac:dyDescent="0.2">
      <c r="A28" s="90" t="s">
        <v>18</v>
      </c>
      <c r="B28" s="324"/>
      <c r="C28" s="324"/>
      <c r="D28" s="320"/>
      <c r="E28" s="320"/>
      <c r="F28" s="320"/>
      <c r="G28" s="320"/>
      <c r="H28" s="320"/>
      <c r="I28" s="320"/>
      <c r="J28" s="320"/>
      <c r="K28" s="320"/>
      <c r="L28" s="320"/>
    </row>
    <row r="29" spans="1:12" x14ac:dyDescent="0.2">
      <c r="A29" s="96"/>
      <c r="B29" s="122"/>
      <c r="C29" s="122"/>
      <c r="D29" s="321"/>
      <c r="E29" s="321"/>
      <c r="F29" s="321"/>
      <c r="G29" s="321"/>
      <c r="H29" s="321"/>
      <c r="I29" s="321"/>
      <c r="J29" s="321"/>
    </row>
    <row r="30" spans="1:12" x14ac:dyDescent="0.2">
      <c r="A30" s="96"/>
      <c r="B30" s="122"/>
      <c r="C30" s="122"/>
      <c r="D30" s="321"/>
      <c r="E30" s="321"/>
      <c r="F30" s="321"/>
      <c r="G30" s="321"/>
      <c r="H30" s="321"/>
      <c r="I30" s="321"/>
      <c r="J30" s="321"/>
    </row>
    <row r="31" spans="1:12" x14ac:dyDescent="0.2">
      <c r="A31" s="96"/>
      <c r="B31" s="122"/>
      <c r="C31" s="122"/>
      <c r="D31" s="321"/>
      <c r="E31" s="321"/>
      <c r="F31" s="321"/>
      <c r="G31" s="321"/>
      <c r="H31" s="321"/>
      <c r="I31" s="321"/>
      <c r="J31" s="321"/>
      <c r="K31" s="704"/>
    </row>
    <row r="32" spans="1:12" ht="15.75" customHeight="1" x14ac:dyDescent="0.2">
      <c r="A32" s="99"/>
      <c r="B32" s="99"/>
      <c r="C32" s="99"/>
      <c r="D32" s="99"/>
      <c r="E32" s="99"/>
      <c r="F32" s="99"/>
      <c r="G32" s="99"/>
      <c r="H32" s="953" t="s">
        <v>1034</v>
      </c>
      <c r="I32" s="953"/>
      <c r="J32" s="953"/>
      <c r="K32" s="953"/>
      <c r="L32" s="953"/>
    </row>
    <row r="33" spans="1:12" ht="12.75" customHeight="1" x14ac:dyDescent="0.2">
      <c r="A33" s="727"/>
      <c r="B33" s="727"/>
      <c r="C33" s="727"/>
      <c r="D33" s="727"/>
      <c r="E33" s="727"/>
      <c r="F33" s="727"/>
      <c r="G33" s="727"/>
      <c r="H33" s="953"/>
      <c r="I33" s="953"/>
      <c r="J33" s="953"/>
      <c r="K33" s="953"/>
      <c r="L33" s="953"/>
    </row>
    <row r="34" spans="1:12" ht="31.5" customHeight="1" x14ac:dyDescent="0.2">
      <c r="A34" s="705"/>
      <c r="B34" s="705"/>
      <c r="C34" s="705"/>
      <c r="D34" s="705"/>
      <c r="E34" s="705"/>
      <c r="F34" s="705"/>
      <c r="G34" s="705"/>
      <c r="H34" s="953"/>
      <c r="I34" s="953"/>
      <c r="J34" s="953"/>
      <c r="K34" s="953"/>
      <c r="L34" s="953"/>
    </row>
    <row r="35" spans="1:12" x14ac:dyDescent="0.2">
      <c r="A35" s="99"/>
      <c r="B35" s="99"/>
      <c r="C35" s="99"/>
      <c r="D35" s="704"/>
      <c r="E35" s="99"/>
      <c r="F35" s="704"/>
      <c r="G35" s="704"/>
      <c r="H35" s="286"/>
      <c r="I35" s="286"/>
      <c r="J35" s="286"/>
      <c r="K35" s="704"/>
    </row>
    <row r="36" spans="1:12" x14ac:dyDescent="0.2">
      <c r="A36" s="704"/>
      <c r="B36" s="704"/>
      <c r="C36" s="704"/>
      <c r="D36" s="704"/>
      <c r="E36" s="704"/>
      <c r="F36" s="704"/>
      <c r="G36" s="704"/>
      <c r="H36" s="704"/>
      <c r="I36" s="704"/>
      <c r="J36" s="704"/>
      <c r="K36" s="704"/>
    </row>
    <row r="39" spans="1:12" x14ac:dyDescent="0.2">
      <c r="A39" s="1341"/>
      <c r="B39" s="1341"/>
      <c r="C39" s="1341"/>
      <c r="D39" s="1341"/>
      <c r="E39" s="1341"/>
      <c r="F39" s="1341"/>
      <c r="G39" s="1341"/>
      <c r="H39" s="1341"/>
      <c r="I39" s="1341"/>
      <c r="J39" s="1341"/>
    </row>
    <row r="41" spans="1:12" x14ac:dyDescent="0.2">
      <c r="A41" s="1341"/>
      <c r="B41" s="1341"/>
      <c r="C41" s="1341"/>
      <c r="D41" s="1341"/>
      <c r="E41" s="1341"/>
      <c r="F41" s="1341"/>
      <c r="G41" s="1341"/>
      <c r="H41" s="1341"/>
      <c r="I41" s="1341"/>
      <c r="J41" s="1341"/>
    </row>
  </sheetData>
  <mergeCells count="17">
    <mergeCell ref="A41:J41"/>
    <mergeCell ref="A9:A10"/>
    <mergeCell ref="B9:B10"/>
    <mergeCell ref="C9:D9"/>
    <mergeCell ref="E9:F9"/>
    <mergeCell ref="G9:H9"/>
    <mergeCell ref="I9:J9"/>
    <mergeCell ref="K9:L9"/>
    <mergeCell ref="A39:J39"/>
    <mergeCell ref="E15:I24"/>
    <mergeCell ref="H32:L34"/>
    <mergeCell ref="E1:I1"/>
    <mergeCell ref="A2:J2"/>
    <mergeCell ref="A3:J3"/>
    <mergeCell ref="A8:B8"/>
    <mergeCell ref="A5:L5"/>
    <mergeCell ref="H8:L8"/>
  </mergeCells>
  <printOptions horizontalCentered="1"/>
  <pageMargins left="0.70866141732283472" right="0.70866141732283472" top="0.23622047244094491" bottom="0" header="0.31496062992125984" footer="0.31496062992125984"/>
  <pageSetup paperSize="9" scale="91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opLeftCell="A13" zoomScaleSheetLayoutView="100" workbookViewId="0">
      <selection activeCell="I33" sqref="I33:M35"/>
    </sheetView>
  </sheetViews>
  <sheetFormatPr defaultRowHeight="12.75" x14ac:dyDescent="0.2"/>
  <cols>
    <col min="1" max="1" width="7.42578125" style="167" customWidth="1"/>
    <col min="2" max="2" width="17.140625" style="167" customWidth="1"/>
    <col min="3" max="3" width="11" style="167" customWidth="1"/>
    <col min="4" max="4" width="10" style="167" customWidth="1"/>
    <col min="5" max="5" width="11.85546875" style="167" customWidth="1"/>
    <col min="6" max="6" width="12.140625" style="167" customWidth="1"/>
    <col min="7" max="7" width="13.28515625" style="167" customWidth="1"/>
    <col min="8" max="8" width="14.5703125" style="167" customWidth="1"/>
    <col min="9" max="9" width="12" style="167" customWidth="1"/>
    <col min="10" max="10" width="13.140625" style="167" customWidth="1"/>
    <col min="11" max="11" width="12.140625" style="167" customWidth="1"/>
    <col min="12" max="12" width="12" style="167" customWidth="1"/>
    <col min="13" max="16384" width="9.140625" style="167"/>
  </cols>
  <sheetData>
    <row r="1" spans="1:16" s="86" customFormat="1" x14ac:dyDescent="0.2">
      <c r="E1" s="1351"/>
      <c r="F1" s="1351"/>
      <c r="G1" s="1351"/>
      <c r="H1" s="1351"/>
      <c r="I1" s="1351"/>
      <c r="J1" s="317" t="s">
        <v>682</v>
      </c>
    </row>
    <row r="2" spans="1:16" s="86" customFormat="1" ht="15" x14ac:dyDescent="0.2">
      <c r="A2" s="1352" t="s">
        <v>0</v>
      </c>
      <c r="B2" s="1352"/>
      <c r="C2" s="1352"/>
      <c r="D2" s="1352"/>
      <c r="E2" s="1352"/>
      <c r="F2" s="1352"/>
      <c r="G2" s="1352"/>
      <c r="H2" s="1352"/>
      <c r="I2" s="1352"/>
      <c r="J2" s="1352"/>
    </row>
    <row r="3" spans="1:16" s="86" customFormat="1" ht="20.25" x14ac:dyDescent="0.3">
      <c r="A3" s="1003" t="s">
        <v>747</v>
      </c>
      <c r="B3" s="1003"/>
      <c r="C3" s="1003"/>
      <c r="D3" s="1003"/>
      <c r="E3" s="1003"/>
      <c r="F3" s="1003"/>
      <c r="G3" s="1003"/>
      <c r="H3" s="1003"/>
      <c r="I3" s="1003"/>
      <c r="J3" s="1003"/>
    </row>
    <row r="4" spans="1:16" s="86" customFormat="1" ht="14.25" customHeight="1" x14ac:dyDescent="0.2"/>
    <row r="5" spans="1:16" ht="16.5" customHeight="1" x14ac:dyDescent="0.25">
      <c r="A5" s="1354" t="s">
        <v>826</v>
      </c>
      <c r="B5" s="1354"/>
      <c r="C5" s="1354"/>
      <c r="D5" s="1354"/>
      <c r="E5" s="1354"/>
      <c r="F5" s="1354"/>
      <c r="G5" s="1354"/>
      <c r="H5" s="1354"/>
      <c r="I5" s="1354"/>
      <c r="J5" s="1354"/>
      <c r="K5" s="1354"/>
      <c r="L5" s="1354"/>
    </row>
    <row r="6" spans="1:16" ht="13.5" customHeight="1" x14ac:dyDescent="0.2">
      <c r="A6" s="318"/>
      <c r="B6" s="318"/>
      <c r="C6" s="318"/>
      <c r="D6" s="318"/>
      <c r="E6" s="318"/>
      <c r="F6" s="318"/>
      <c r="G6" s="318"/>
      <c r="H6" s="318"/>
      <c r="I6" s="318"/>
      <c r="J6" s="318"/>
    </row>
    <row r="7" spans="1:16" ht="0.75" customHeight="1" x14ac:dyDescent="0.2"/>
    <row r="8" spans="1:16" x14ac:dyDescent="0.2">
      <c r="A8" s="1353" t="s">
        <v>675</v>
      </c>
      <c r="B8" s="1353"/>
      <c r="C8" s="319"/>
      <c r="H8" s="1021"/>
      <c r="I8" s="1021"/>
      <c r="J8" s="1021"/>
      <c r="K8" s="1021"/>
      <c r="L8" s="1021"/>
    </row>
    <row r="9" spans="1:16" ht="21" customHeight="1" x14ac:dyDescent="0.2">
      <c r="A9" s="1167" t="s">
        <v>2</v>
      </c>
      <c r="B9" s="1167" t="s">
        <v>36</v>
      </c>
      <c r="C9" s="1340" t="s">
        <v>676</v>
      </c>
      <c r="D9" s="1340"/>
      <c r="E9" s="1340" t="s">
        <v>123</v>
      </c>
      <c r="F9" s="1340"/>
      <c r="G9" s="1340" t="s">
        <v>677</v>
      </c>
      <c r="H9" s="1340"/>
      <c r="I9" s="1340" t="s">
        <v>124</v>
      </c>
      <c r="J9" s="1340"/>
      <c r="K9" s="1340" t="s">
        <v>125</v>
      </c>
      <c r="L9" s="1340"/>
      <c r="O9" s="320"/>
      <c r="P9" s="321"/>
    </row>
    <row r="10" spans="1:16" ht="45" customHeight="1" x14ac:dyDescent="0.2">
      <c r="A10" s="1167"/>
      <c r="B10" s="1167"/>
      <c r="C10" s="91" t="s">
        <v>678</v>
      </c>
      <c r="D10" s="91" t="s">
        <v>679</v>
      </c>
      <c r="E10" s="91" t="s">
        <v>680</v>
      </c>
      <c r="F10" s="91" t="s">
        <v>681</v>
      </c>
      <c r="G10" s="91" t="s">
        <v>680</v>
      </c>
      <c r="H10" s="91" t="s">
        <v>681</v>
      </c>
      <c r="I10" s="91" t="s">
        <v>678</v>
      </c>
      <c r="J10" s="91" t="s">
        <v>679</v>
      </c>
      <c r="K10" s="91" t="s">
        <v>678</v>
      </c>
      <c r="L10" s="91" t="s">
        <v>679</v>
      </c>
    </row>
    <row r="11" spans="1:16" x14ac:dyDescent="0.2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</row>
    <row r="12" spans="1:16" x14ac:dyDescent="0.2">
      <c r="A12" s="322">
        <v>1</v>
      </c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</row>
    <row r="13" spans="1:16" x14ac:dyDescent="0.2">
      <c r="A13" s="322">
        <v>2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</row>
    <row r="14" spans="1:16" x14ac:dyDescent="0.2">
      <c r="A14" s="322">
        <v>3</v>
      </c>
      <c r="B14" s="320"/>
      <c r="C14" s="320"/>
      <c r="D14" s="320"/>
      <c r="E14" s="320" t="s">
        <v>11</v>
      </c>
      <c r="F14" s="320"/>
      <c r="G14" s="320"/>
      <c r="H14" s="320"/>
      <c r="I14" s="320"/>
      <c r="J14" s="320"/>
      <c r="K14" s="320"/>
      <c r="L14" s="320"/>
    </row>
    <row r="15" spans="1:16" x14ac:dyDescent="0.2">
      <c r="A15" s="322">
        <v>4</v>
      </c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</row>
    <row r="16" spans="1:16" x14ac:dyDescent="0.2">
      <c r="A16" s="322">
        <v>5</v>
      </c>
      <c r="B16" s="320"/>
      <c r="C16" s="320"/>
      <c r="D16" s="320"/>
      <c r="E16" s="1342" t="s">
        <v>901</v>
      </c>
      <c r="F16" s="1343"/>
      <c r="G16" s="1343"/>
      <c r="H16" s="1343"/>
      <c r="I16" s="1344"/>
      <c r="J16" s="320"/>
      <c r="K16" s="320"/>
      <c r="L16" s="320"/>
    </row>
    <row r="17" spans="1:12" x14ac:dyDescent="0.2">
      <c r="A17" s="322">
        <v>6</v>
      </c>
      <c r="B17" s="320"/>
      <c r="C17" s="320"/>
      <c r="D17" s="320"/>
      <c r="E17" s="1345"/>
      <c r="F17" s="1346"/>
      <c r="G17" s="1346"/>
      <c r="H17" s="1346"/>
      <c r="I17" s="1347"/>
      <c r="J17" s="320"/>
      <c r="K17" s="320"/>
      <c r="L17" s="320"/>
    </row>
    <row r="18" spans="1:12" x14ac:dyDescent="0.2">
      <c r="A18" s="322">
        <v>7</v>
      </c>
      <c r="B18" s="320"/>
      <c r="C18" s="320"/>
      <c r="D18" s="320"/>
      <c r="E18" s="1345"/>
      <c r="F18" s="1346"/>
      <c r="G18" s="1346"/>
      <c r="H18" s="1346"/>
      <c r="I18" s="1347"/>
      <c r="J18" s="320"/>
      <c r="K18" s="320"/>
      <c r="L18" s="320"/>
    </row>
    <row r="19" spans="1:12" x14ac:dyDescent="0.2">
      <c r="A19" s="322">
        <v>8</v>
      </c>
      <c r="B19" s="320"/>
      <c r="C19" s="320"/>
      <c r="D19" s="320"/>
      <c r="E19" s="1345"/>
      <c r="F19" s="1346"/>
      <c r="G19" s="1346"/>
      <c r="H19" s="1346"/>
      <c r="I19" s="1347"/>
      <c r="J19" s="320"/>
      <c r="K19" s="320"/>
      <c r="L19" s="320"/>
    </row>
    <row r="20" spans="1:12" x14ac:dyDescent="0.2">
      <c r="A20" s="322">
        <v>9</v>
      </c>
      <c r="B20" s="320"/>
      <c r="C20" s="320"/>
      <c r="D20" s="320"/>
      <c r="E20" s="1345"/>
      <c r="F20" s="1346"/>
      <c r="G20" s="1346"/>
      <c r="H20" s="1346"/>
      <c r="I20" s="1347"/>
      <c r="J20" s="320"/>
      <c r="K20" s="320"/>
      <c r="L20" s="320"/>
    </row>
    <row r="21" spans="1:12" x14ac:dyDescent="0.2">
      <c r="A21" s="322">
        <v>10</v>
      </c>
      <c r="B21" s="320"/>
      <c r="C21" s="320"/>
      <c r="D21" s="320"/>
      <c r="E21" s="1345"/>
      <c r="F21" s="1346"/>
      <c r="G21" s="1346"/>
      <c r="H21" s="1346"/>
      <c r="I21" s="1347"/>
      <c r="J21" s="320"/>
      <c r="K21" s="320"/>
      <c r="L21" s="320"/>
    </row>
    <row r="22" spans="1:12" x14ac:dyDescent="0.2">
      <c r="A22" s="322">
        <v>11</v>
      </c>
      <c r="B22" s="320"/>
      <c r="C22" s="320"/>
      <c r="D22" s="320"/>
      <c r="E22" s="1345"/>
      <c r="F22" s="1346"/>
      <c r="G22" s="1346"/>
      <c r="H22" s="1346"/>
      <c r="I22" s="1347"/>
      <c r="J22" s="320"/>
      <c r="K22" s="320"/>
      <c r="L22" s="320"/>
    </row>
    <row r="23" spans="1:12" x14ac:dyDescent="0.2">
      <c r="A23" s="322">
        <v>12</v>
      </c>
      <c r="B23" s="320"/>
      <c r="C23" s="320"/>
      <c r="D23" s="320"/>
      <c r="E23" s="1345"/>
      <c r="F23" s="1346"/>
      <c r="G23" s="1346"/>
      <c r="H23" s="1346"/>
      <c r="I23" s="1347"/>
      <c r="J23" s="320"/>
      <c r="K23" s="320"/>
      <c r="L23" s="320"/>
    </row>
    <row r="24" spans="1:12" x14ac:dyDescent="0.2">
      <c r="A24" s="322">
        <v>13</v>
      </c>
      <c r="B24" s="320"/>
      <c r="C24" s="320"/>
      <c r="D24" s="320"/>
      <c r="E24" s="1345"/>
      <c r="F24" s="1346"/>
      <c r="G24" s="1346"/>
      <c r="H24" s="1346"/>
      <c r="I24" s="1347"/>
      <c r="J24" s="320"/>
      <c r="K24" s="320"/>
      <c r="L24" s="320"/>
    </row>
    <row r="25" spans="1:12" x14ac:dyDescent="0.2">
      <c r="A25" s="322">
        <v>14</v>
      </c>
      <c r="B25" s="320"/>
      <c r="C25" s="320"/>
      <c r="D25" s="320"/>
      <c r="E25" s="1348"/>
      <c r="F25" s="1349"/>
      <c r="G25" s="1349"/>
      <c r="H25" s="1349"/>
      <c r="I25" s="1350"/>
      <c r="J25" s="320"/>
      <c r="K25" s="320"/>
      <c r="L25" s="320"/>
    </row>
    <row r="26" spans="1:12" x14ac:dyDescent="0.2">
      <c r="A26" s="323" t="s">
        <v>7</v>
      </c>
      <c r="B26" s="320"/>
      <c r="C26" s="320"/>
      <c r="D26" s="320"/>
      <c r="E26" s="320"/>
      <c r="F26" s="320"/>
      <c r="G26" s="320"/>
      <c r="H26" s="320"/>
      <c r="I26" s="320"/>
      <c r="J26" s="320"/>
      <c r="K26" s="320"/>
      <c r="L26" s="320"/>
    </row>
    <row r="27" spans="1:12" x14ac:dyDescent="0.2">
      <c r="A27" s="323" t="s">
        <v>7</v>
      </c>
      <c r="B27" s="320"/>
      <c r="C27" s="320"/>
      <c r="D27" s="320"/>
      <c r="E27" s="320"/>
      <c r="F27" s="320"/>
      <c r="G27" s="320"/>
      <c r="H27" s="320"/>
      <c r="I27" s="320"/>
      <c r="J27" s="320"/>
      <c r="K27" s="320"/>
      <c r="L27" s="320"/>
    </row>
    <row r="28" spans="1:12" x14ac:dyDescent="0.2">
      <c r="A28" s="90" t="s">
        <v>18</v>
      </c>
      <c r="B28" s="324"/>
      <c r="C28" s="324"/>
      <c r="D28" s="320"/>
      <c r="E28" s="320"/>
      <c r="F28" s="320"/>
      <c r="G28" s="320"/>
      <c r="H28" s="320"/>
      <c r="I28" s="320"/>
      <c r="J28" s="320"/>
      <c r="K28" s="320"/>
      <c r="L28" s="320"/>
    </row>
    <row r="29" spans="1:12" x14ac:dyDescent="0.2">
      <c r="A29" s="96"/>
      <c r="B29" s="122"/>
      <c r="C29" s="122"/>
      <c r="D29" s="321"/>
      <c r="E29" s="321"/>
      <c r="F29" s="321"/>
      <c r="G29" s="321"/>
      <c r="H29" s="321"/>
      <c r="I29" s="321"/>
      <c r="J29" s="321"/>
    </row>
    <row r="30" spans="1:12" x14ac:dyDescent="0.2">
      <c r="A30" s="96"/>
      <c r="B30" s="122"/>
      <c r="C30" s="122"/>
      <c r="D30" s="321"/>
      <c r="E30" s="321"/>
      <c r="F30" s="321"/>
      <c r="G30" s="321"/>
      <c r="H30" s="321"/>
      <c r="I30" s="321"/>
      <c r="J30" s="321"/>
    </row>
    <row r="31" spans="1:12" x14ac:dyDescent="0.2">
      <c r="A31" s="96"/>
      <c r="B31" s="122"/>
      <c r="C31" s="122"/>
      <c r="D31" s="321"/>
      <c r="E31" s="321"/>
      <c r="F31" s="321"/>
      <c r="G31" s="321"/>
      <c r="H31" s="321"/>
      <c r="I31" s="321"/>
      <c r="J31" s="321"/>
    </row>
    <row r="32" spans="1:12" ht="15.75" customHeight="1" x14ac:dyDescent="0.2">
      <c r="A32" s="99"/>
      <c r="B32" s="99"/>
      <c r="C32" s="99"/>
      <c r="D32" s="99"/>
      <c r="E32" s="99"/>
      <c r="F32" s="99"/>
      <c r="G32" s="99"/>
      <c r="H32" s="704"/>
      <c r="I32" s="727"/>
      <c r="J32" s="727"/>
      <c r="K32" s="704"/>
    </row>
    <row r="33" spans="1:13" ht="12.75" customHeight="1" x14ac:dyDescent="0.2">
      <c r="A33" s="727"/>
      <c r="B33" s="727"/>
      <c r="C33" s="727"/>
      <c r="D33" s="727"/>
      <c r="E33" s="727"/>
      <c r="F33" s="727"/>
      <c r="G33" s="727"/>
      <c r="H33" s="727"/>
      <c r="I33" s="953" t="s">
        <v>1034</v>
      </c>
      <c r="J33" s="953"/>
      <c r="K33" s="953"/>
      <c r="L33" s="953"/>
      <c r="M33" s="953"/>
    </row>
    <row r="34" spans="1:13" ht="12.75" customHeight="1" x14ac:dyDescent="0.2">
      <c r="A34" s="705"/>
      <c r="B34" s="705"/>
      <c r="C34" s="705"/>
      <c r="D34" s="705"/>
      <c r="E34" s="705"/>
      <c r="F34" s="705"/>
      <c r="G34" s="705"/>
      <c r="H34" s="727"/>
      <c r="I34" s="953"/>
      <c r="J34" s="953"/>
      <c r="K34" s="953"/>
      <c r="L34" s="953"/>
      <c r="M34" s="953"/>
    </row>
    <row r="35" spans="1:13" ht="25.5" customHeight="1" x14ac:dyDescent="0.2">
      <c r="A35" s="99"/>
      <c r="B35" s="99"/>
      <c r="C35" s="99"/>
      <c r="D35" s="704"/>
      <c r="E35" s="99"/>
      <c r="F35" s="704"/>
      <c r="G35" s="704"/>
      <c r="H35" s="286"/>
      <c r="I35" s="953"/>
      <c r="J35" s="953"/>
      <c r="K35" s="953"/>
      <c r="L35" s="953"/>
      <c r="M35" s="953"/>
    </row>
    <row r="36" spans="1:13" x14ac:dyDescent="0.2">
      <c r="A36" s="704"/>
      <c r="B36" s="704"/>
      <c r="C36" s="704"/>
      <c r="D36" s="704"/>
      <c r="E36" s="704"/>
      <c r="F36" s="704"/>
      <c r="G36" s="704"/>
      <c r="H36" s="704"/>
      <c r="I36" s="704"/>
      <c r="J36" s="704"/>
      <c r="K36" s="704"/>
    </row>
    <row r="37" spans="1:13" x14ac:dyDescent="0.2">
      <c r="A37" s="704"/>
      <c r="B37" s="704"/>
      <c r="C37" s="704"/>
      <c r="D37" s="704"/>
      <c r="E37" s="704"/>
      <c r="F37" s="704"/>
      <c r="G37" s="704"/>
      <c r="H37" s="704"/>
      <c r="I37" s="704"/>
      <c r="J37" s="704"/>
      <c r="K37" s="704"/>
    </row>
    <row r="38" spans="1:13" x14ac:dyDescent="0.2">
      <c r="A38" s="704"/>
      <c r="B38" s="704"/>
      <c r="C38" s="704"/>
      <c r="D38" s="704"/>
      <c r="E38" s="704"/>
      <c r="F38" s="704"/>
      <c r="G38" s="704"/>
      <c r="H38" s="704"/>
      <c r="I38" s="704"/>
      <c r="J38" s="704"/>
      <c r="K38" s="704"/>
    </row>
    <row r="39" spans="1:13" x14ac:dyDescent="0.2">
      <c r="A39" s="1341"/>
      <c r="B39" s="1341"/>
      <c r="C39" s="1341"/>
      <c r="D39" s="1341"/>
      <c r="E39" s="1341"/>
      <c r="F39" s="1341"/>
      <c r="G39" s="1341"/>
      <c r="H39" s="1341"/>
      <c r="I39" s="1341"/>
      <c r="J39" s="1341"/>
    </row>
    <row r="41" spans="1:13" x14ac:dyDescent="0.2">
      <c r="A41" s="1341"/>
      <c r="B41" s="1341"/>
      <c r="C41" s="1341"/>
      <c r="D41" s="1341"/>
      <c r="E41" s="1341"/>
      <c r="F41" s="1341"/>
      <c r="G41" s="1341"/>
      <c r="H41" s="1341"/>
      <c r="I41" s="1341"/>
      <c r="J41" s="1341"/>
    </row>
  </sheetData>
  <mergeCells count="17">
    <mergeCell ref="A41:J41"/>
    <mergeCell ref="A9:A10"/>
    <mergeCell ref="B9:B10"/>
    <mergeCell ref="C9:D9"/>
    <mergeCell ref="E9:F9"/>
    <mergeCell ref="G9:H9"/>
    <mergeCell ref="I9:J9"/>
    <mergeCell ref="K9:L9"/>
    <mergeCell ref="A39:J39"/>
    <mergeCell ref="E16:I25"/>
    <mergeCell ref="I33:M35"/>
    <mergeCell ref="E1:I1"/>
    <mergeCell ref="A2:J2"/>
    <mergeCell ref="A3:J3"/>
    <mergeCell ref="A8:B8"/>
    <mergeCell ref="A5:L5"/>
    <mergeCell ref="H8:L8"/>
  </mergeCells>
  <printOptions horizontalCentered="1"/>
  <pageMargins left="0.70866141732283472" right="0.70866141732283472" top="0.23622047244094491" bottom="0" header="0.31496062992125984" footer="0.31496062992125984"/>
  <pageSetup paperSize="9" scale="91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opLeftCell="A10" zoomScale="90" zoomScaleNormal="90" zoomScaleSheetLayoutView="100" workbookViewId="0">
      <selection activeCell="F37" sqref="F37:J39"/>
    </sheetView>
  </sheetViews>
  <sheetFormatPr defaultRowHeight="12.75" x14ac:dyDescent="0.2"/>
  <cols>
    <col min="1" max="1" width="8.28515625" customWidth="1"/>
    <col min="2" max="2" width="15.5703125" customWidth="1"/>
    <col min="3" max="3" width="17.28515625" customWidth="1"/>
    <col min="4" max="4" width="21" customWidth="1"/>
    <col min="5" max="5" width="21.140625" customWidth="1"/>
    <col min="6" max="6" width="20.7109375" customWidth="1"/>
    <col min="7" max="7" width="23.5703125" customWidth="1"/>
    <col min="8" max="8" width="22.7109375" customWidth="1"/>
  </cols>
  <sheetData>
    <row r="1" spans="1:8" ht="18" x14ac:dyDescent="0.35">
      <c r="A1" s="1030" t="s">
        <v>0</v>
      </c>
      <c r="B1" s="1030"/>
      <c r="C1" s="1030"/>
      <c r="D1" s="1030"/>
      <c r="E1" s="1030"/>
      <c r="F1" s="1030"/>
      <c r="G1" s="1030"/>
      <c r="H1" s="206" t="s">
        <v>251</v>
      </c>
    </row>
    <row r="2" spans="1:8" ht="21" x14ac:dyDescent="0.35">
      <c r="A2" s="1031" t="s">
        <v>747</v>
      </c>
      <c r="B2" s="1031"/>
      <c r="C2" s="1031"/>
      <c r="D2" s="1031"/>
      <c r="E2" s="1031"/>
      <c r="F2" s="1031"/>
      <c r="G2" s="1031"/>
      <c r="H2" s="1031"/>
    </row>
    <row r="3" spans="1:8" ht="15" x14ac:dyDescent="0.3">
      <c r="A3" s="208"/>
      <c r="B3" s="208"/>
    </row>
    <row r="4" spans="1:8" ht="18" customHeight="1" x14ac:dyDescent="0.35">
      <c r="A4" s="1032" t="s">
        <v>799</v>
      </c>
      <c r="B4" s="1032"/>
      <c r="C4" s="1032"/>
      <c r="D4" s="1032"/>
      <c r="E4" s="1032"/>
      <c r="F4" s="1032"/>
      <c r="G4" s="1032"/>
      <c r="H4" s="1032"/>
    </row>
    <row r="5" spans="1:8" ht="15" x14ac:dyDescent="0.3">
      <c r="A5" s="209" t="s">
        <v>252</v>
      </c>
      <c r="B5" s="209"/>
    </row>
    <row r="6" spans="1:8" ht="15" x14ac:dyDescent="0.3">
      <c r="A6" s="209"/>
      <c r="B6" s="209"/>
      <c r="G6" s="1033" t="s">
        <v>1030</v>
      </c>
      <c r="H6" s="1033"/>
    </row>
    <row r="7" spans="1:8" ht="59.25" customHeight="1" x14ac:dyDescent="0.2">
      <c r="A7" s="329" t="s">
        <v>2</v>
      </c>
      <c r="B7" s="329" t="s">
        <v>3</v>
      </c>
      <c r="C7" s="211" t="s">
        <v>253</v>
      </c>
      <c r="D7" s="211" t="s">
        <v>254</v>
      </c>
      <c r="E7" s="211" t="s">
        <v>255</v>
      </c>
      <c r="F7" s="211" t="s">
        <v>256</v>
      </c>
      <c r="G7" s="211" t="s">
        <v>257</v>
      </c>
      <c r="H7" s="211" t="s">
        <v>258</v>
      </c>
    </row>
    <row r="8" spans="1:8" s="206" customFormat="1" ht="15" x14ac:dyDescent="0.25">
      <c r="A8" s="212" t="s">
        <v>259</v>
      </c>
      <c r="B8" s="212" t="s">
        <v>260</v>
      </c>
      <c r="C8" s="212" t="s">
        <v>261</v>
      </c>
      <c r="D8" s="212" t="s">
        <v>262</v>
      </c>
      <c r="E8" s="212" t="s">
        <v>263</v>
      </c>
      <c r="F8" s="212" t="s">
        <v>264</v>
      </c>
      <c r="G8" s="212" t="s">
        <v>265</v>
      </c>
      <c r="H8" s="212" t="s">
        <v>266</v>
      </c>
    </row>
    <row r="9" spans="1:8" x14ac:dyDescent="0.2">
      <c r="A9" s="8">
        <v>1</v>
      </c>
      <c r="B9" s="430" t="s">
        <v>903</v>
      </c>
      <c r="C9" s="658">
        <v>479</v>
      </c>
      <c r="D9" s="658">
        <v>138</v>
      </c>
      <c r="E9" s="658">
        <v>155</v>
      </c>
      <c r="F9" s="658">
        <f>SUM(C9:E9)</f>
        <v>772</v>
      </c>
      <c r="G9" s="658">
        <v>772</v>
      </c>
      <c r="H9" s="9"/>
    </row>
    <row r="10" spans="1:8" x14ac:dyDescent="0.2">
      <c r="A10" s="8">
        <v>2</v>
      </c>
      <c r="B10" s="430" t="s">
        <v>904</v>
      </c>
      <c r="C10" s="658">
        <v>446</v>
      </c>
      <c r="D10" s="658">
        <v>106</v>
      </c>
      <c r="E10" s="658">
        <v>198</v>
      </c>
      <c r="F10" s="658">
        <f t="shared" ref="F10:F30" si="0">SUM(C10:E10)</f>
        <v>750</v>
      </c>
      <c r="G10" s="658">
        <v>750</v>
      </c>
      <c r="H10" s="9"/>
    </row>
    <row r="11" spans="1:8" x14ac:dyDescent="0.2">
      <c r="A11" s="8">
        <v>3</v>
      </c>
      <c r="B11" s="430" t="s">
        <v>905</v>
      </c>
      <c r="C11" s="658">
        <v>209</v>
      </c>
      <c r="D11" s="658">
        <v>51</v>
      </c>
      <c r="E11" s="658">
        <v>109</v>
      </c>
      <c r="F11" s="658">
        <f t="shared" si="0"/>
        <v>369</v>
      </c>
      <c r="G11" s="658">
        <v>369</v>
      </c>
      <c r="H11" s="9"/>
    </row>
    <row r="12" spans="1:8" x14ac:dyDescent="0.2">
      <c r="A12" s="8">
        <v>4</v>
      </c>
      <c r="B12" s="430" t="s">
        <v>906</v>
      </c>
      <c r="C12" s="658">
        <v>270</v>
      </c>
      <c r="D12" s="658">
        <v>47</v>
      </c>
      <c r="E12" s="658">
        <v>93</v>
      </c>
      <c r="F12" s="658">
        <f t="shared" si="0"/>
        <v>410</v>
      </c>
      <c r="G12" s="658">
        <v>410</v>
      </c>
      <c r="H12" s="9"/>
    </row>
    <row r="13" spans="1:8" x14ac:dyDescent="0.2">
      <c r="A13" s="8">
        <v>5</v>
      </c>
      <c r="B13" s="430" t="s">
        <v>907</v>
      </c>
      <c r="C13" s="658">
        <v>385</v>
      </c>
      <c r="D13" s="658">
        <v>88</v>
      </c>
      <c r="E13" s="658">
        <v>144</v>
      </c>
      <c r="F13" s="658">
        <f t="shared" si="0"/>
        <v>617</v>
      </c>
      <c r="G13" s="658">
        <v>617</v>
      </c>
      <c r="H13" s="9"/>
    </row>
    <row r="14" spans="1:8" x14ac:dyDescent="0.2">
      <c r="A14" s="8">
        <v>6</v>
      </c>
      <c r="B14" s="430" t="s">
        <v>908</v>
      </c>
      <c r="C14" s="658">
        <v>389</v>
      </c>
      <c r="D14" s="658">
        <v>88</v>
      </c>
      <c r="E14" s="658">
        <v>121</v>
      </c>
      <c r="F14" s="658">
        <f t="shared" si="0"/>
        <v>598</v>
      </c>
      <c r="G14" s="658">
        <v>598</v>
      </c>
      <c r="H14" s="9"/>
    </row>
    <row r="15" spans="1:8" x14ac:dyDescent="0.2">
      <c r="A15" s="8">
        <v>7</v>
      </c>
      <c r="B15" s="430" t="s">
        <v>909</v>
      </c>
      <c r="C15" s="658">
        <v>502</v>
      </c>
      <c r="D15" s="658">
        <v>97</v>
      </c>
      <c r="E15" s="658">
        <v>269</v>
      </c>
      <c r="F15" s="658">
        <f t="shared" si="0"/>
        <v>868</v>
      </c>
      <c r="G15" s="658">
        <v>868</v>
      </c>
      <c r="H15" s="9"/>
    </row>
    <row r="16" spans="1:8" x14ac:dyDescent="0.2">
      <c r="A16" s="8">
        <v>8</v>
      </c>
      <c r="B16" s="431" t="s">
        <v>910</v>
      </c>
      <c r="C16" s="658">
        <v>291</v>
      </c>
      <c r="D16" s="658">
        <v>63</v>
      </c>
      <c r="E16" s="658">
        <v>171</v>
      </c>
      <c r="F16" s="658">
        <f t="shared" si="0"/>
        <v>525</v>
      </c>
      <c r="G16" s="658">
        <v>525</v>
      </c>
      <c r="H16" s="9"/>
    </row>
    <row r="17" spans="1:8" ht="14.25" x14ac:dyDescent="0.2">
      <c r="A17" s="8">
        <v>9</v>
      </c>
      <c r="B17" s="432" t="s">
        <v>911</v>
      </c>
      <c r="C17" s="658">
        <v>427</v>
      </c>
      <c r="D17" s="658">
        <v>105</v>
      </c>
      <c r="E17" s="658">
        <v>209</v>
      </c>
      <c r="F17" s="658">
        <f t="shared" si="0"/>
        <v>741</v>
      </c>
      <c r="G17" s="658">
        <v>741</v>
      </c>
      <c r="H17" s="9"/>
    </row>
    <row r="18" spans="1:8" ht="14.25" x14ac:dyDescent="0.2">
      <c r="A18" s="8">
        <v>10</v>
      </c>
      <c r="B18" s="433" t="s">
        <v>912</v>
      </c>
      <c r="C18" s="658">
        <v>371</v>
      </c>
      <c r="D18" s="658">
        <v>75</v>
      </c>
      <c r="E18" s="658">
        <v>149</v>
      </c>
      <c r="F18" s="658">
        <f t="shared" si="0"/>
        <v>595</v>
      </c>
      <c r="G18" s="658">
        <v>595</v>
      </c>
      <c r="H18" s="9"/>
    </row>
    <row r="19" spans="1:8" ht="14.25" x14ac:dyDescent="0.2">
      <c r="A19" s="8">
        <v>11</v>
      </c>
      <c r="B19" s="433" t="s">
        <v>913</v>
      </c>
      <c r="C19" s="658">
        <v>486</v>
      </c>
      <c r="D19" s="658">
        <v>122</v>
      </c>
      <c r="E19" s="658">
        <v>170</v>
      </c>
      <c r="F19" s="658">
        <f t="shared" si="0"/>
        <v>778</v>
      </c>
      <c r="G19" s="658">
        <v>778</v>
      </c>
      <c r="H19" s="9"/>
    </row>
    <row r="20" spans="1:8" ht="14.25" x14ac:dyDescent="0.2">
      <c r="A20" s="8">
        <v>12</v>
      </c>
      <c r="B20" s="433" t="s">
        <v>914</v>
      </c>
      <c r="C20" s="658">
        <v>491</v>
      </c>
      <c r="D20" s="658">
        <v>184</v>
      </c>
      <c r="E20" s="658">
        <v>116</v>
      </c>
      <c r="F20" s="658">
        <f t="shared" si="0"/>
        <v>791</v>
      </c>
      <c r="G20" s="658">
        <v>791</v>
      </c>
      <c r="H20" s="9"/>
    </row>
    <row r="21" spans="1:8" ht="14.25" x14ac:dyDescent="0.2">
      <c r="A21" s="8">
        <v>13</v>
      </c>
      <c r="B21" s="433" t="s">
        <v>915</v>
      </c>
      <c r="C21" s="658">
        <v>472</v>
      </c>
      <c r="D21" s="658">
        <v>132</v>
      </c>
      <c r="E21" s="658">
        <v>145</v>
      </c>
      <c r="F21" s="658">
        <f t="shared" si="0"/>
        <v>749</v>
      </c>
      <c r="G21" s="658">
        <v>749</v>
      </c>
      <c r="H21" s="9"/>
    </row>
    <row r="22" spans="1:8" ht="15" x14ac:dyDescent="0.2">
      <c r="A22" s="8">
        <v>14</v>
      </c>
      <c r="B22" s="434" t="s">
        <v>916</v>
      </c>
      <c r="C22" s="658">
        <v>479</v>
      </c>
      <c r="D22" s="658">
        <v>267</v>
      </c>
      <c r="E22" s="658">
        <v>89</v>
      </c>
      <c r="F22" s="658">
        <f t="shared" si="0"/>
        <v>835</v>
      </c>
      <c r="G22" s="658">
        <v>835</v>
      </c>
      <c r="H22" s="9"/>
    </row>
    <row r="23" spans="1:8" ht="15" x14ac:dyDescent="0.2">
      <c r="A23" s="8">
        <v>15</v>
      </c>
      <c r="B23" s="434" t="s">
        <v>917</v>
      </c>
      <c r="C23" s="658">
        <v>361</v>
      </c>
      <c r="D23" s="658">
        <v>144</v>
      </c>
      <c r="E23" s="658">
        <v>107</v>
      </c>
      <c r="F23" s="658">
        <f t="shared" si="0"/>
        <v>612</v>
      </c>
      <c r="G23" s="658">
        <v>612</v>
      </c>
      <c r="H23" s="9"/>
    </row>
    <row r="24" spans="1:8" ht="15" x14ac:dyDescent="0.2">
      <c r="A24" s="8">
        <v>16</v>
      </c>
      <c r="B24" s="434" t="s">
        <v>918</v>
      </c>
      <c r="C24" s="658">
        <v>275</v>
      </c>
      <c r="D24" s="658">
        <v>80</v>
      </c>
      <c r="E24" s="658">
        <v>63</v>
      </c>
      <c r="F24" s="658">
        <f t="shared" si="0"/>
        <v>418</v>
      </c>
      <c r="G24" s="658">
        <v>418</v>
      </c>
      <c r="H24" s="9"/>
    </row>
    <row r="25" spans="1:8" ht="15" x14ac:dyDescent="0.2">
      <c r="A25" s="8">
        <v>17</v>
      </c>
      <c r="B25" s="434" t="s">
        <v>919</v>
      </c>
      <c r="C25" s="658">
        <v>244</v>
      </c>
      <c r="D25" s="658">
        <v>55</v>
      </c>
      <c r="E25" s="658">
        <v>123</v>
      </c>
      <c r="F25" s="658">
        <f t="shared" si="0"/>
        <v>422</v>
      </c>
      <c r="G25" s="658">
        <v>422</v>
      </c>
      <c r="H25" s="9"/>
    </row>
    <row r="26" spans="1:8" ht="15" x14ac:dyDescent="0.2">
      <c r="A26" s="8">
        <v>18</v>
      </c>
      <c r="B26" s="434" t="s">
        <v>920</v>
      </c>
      <c r="C26" s="658">
        <v>401</v>
      </c>
      <c r="D26" s="658">
        <v>95</v>
      </c>
      <c r="E26" s="658">
        <v>149</v>
      </c>
      <c r="F26" s="658">
        <f t="shared" si="0"/>
        <v>645</v>
      </c>
      <c r="G26" s="658">
        <v>645</v>
      </c>
      <c r="H26" s="9"/>
    </row>
    <row r="27" spans="1:8" ht="15" x14ac:dyDescent="0.2">
      <c r="A27" s="8">
        <v>19</v>
      </c>
      <c r="B27" s="434" t="s">
        <v>921</v>
      </c>
      <c r="C27" s="658">
        <v>211</v>
      </c>
      <c r="D27" s="658">
        <v>37</v>
      </c>
      <c r="E27" s="658">
        <v>163</v>
      </c>
      <c r="F27" s="658">
        <f t="shared" si="0"/>
        <v>411</v>
      </c>
      <c r="G27" s="658">
        <v>411</v>
      </c>
      <c r="H27" s="9"/>
    </row>
    <row r="28" spans="1:8" ht="15" x14ac:dyDescent="0.2">
      <c r="A28" s="8">
        <v>20</v>
      </c>
      <c r="B28" s="434" t="s">
        <v>922</v>
      </c>
      <c r="C28" s="658">
        <v>525</v>
      </c>
      <c r="D28" s="658">
        <v>123</v>
      </c>
      <c r="E28" s="658">
        <v>184</v>
      </c>
      <c r="F28" s="658">
        <f t="shared" si="0"/>
        <v>832</v>
      </c>
      <c r="G28" s="658">
        <v>832</v>
      </c>
      <c r="H28" s="9"/>
    </row>
    <row r="29" spans="1:8" ht="15" x14ac:dyDescent="0.2">
      <c r="A29" s="8">
        <v>21</v>
      </c>
      <c r="B29" s="434" t="s">
        <v>923</v>
      </c>
      <c r="C29" s="658">
        <v>422</v>
      </c>
      <c r="D29" s="658">
        <v>81</v>
      </c>
      <c r="E29" s="658">
        <v>210</v>
      </c>
      <c r="F29" s="658">
        <f t="shared" si="0"/>
        <v>713</v>
      </c>
      <c r="G29" s="658">
        <v>713</v>
      </c>
      <c r="H29" s="9"/>
    </row>
    <row r="30" spans="1:8" ht="15" x14ac:dyDescent="0.2">
      <c r="A30" s="8">
        <v>22</v>
      </c>
      <c r="B30" s="434" t="s">
        <v>924</v>
      </c>
      <c r="C30" s="658">
        <v>598</v>
      </c>
      <c r="D30" s="658">
        <v>238</v>
      </c>
      <c r="E30" s="658">
        <v>110</v>
      </c>
      <c r="F30" s="658">
        <f t="shared" si="0"/>
        <v>946</v>
      </c>
      <c r="G30" s="658">
        <v>946</v>
      </c>
      <c r="H30" s="9"/>
    </row>
    <row r="31" spans="1:8" x14ac:dyDescent="0.2">
      <c r="A31" s="3" t="s">
        <v>18</v>
      </c>
      <c r="B31" s="9"/>
      <c r="C31" s="658">
        <f>SUM(C9:C30)</f>
        <v>8734</v>
      </c>
      <c r="D31" s="658">
        <f t="shared" ref="D31:F31" si="1">SUM(D9:D30)</f>
        <v>2416</v>
      </c>
      <c r="E31" s="658">
        <f t="shared" si="1"/>
        <v>3247</v>
      </c>
      <c r="F31" s="658">
        <f t="shared" si="1"/>
        <v>14397</v>
      </c>
      <c r="G31" s="658">
        <f>SUM(G9:G30)</f>
        <v>14397</v>
      </c>
      <c r="H31" s="9"/>
    </row>
    <row r="33" spans="1:11" x14ac:dyDescent="0.2">
      <c r="A33" s="213" t="s">
        <v>267</v>
      </c>
    </row>
    <row r="36" spans="1:11" ht="15" customHeight="1" x14ac:dyDescent="0.2">
      <c r="A36" s="214"/>
      <c r="B36" s="214"/>
      <c r="C36" s="214"/>
      <c r="D36" s="214"/>
      <c r="E36" s="214"/>
      <c r="F36" s="1034"/>
      <c r="G36" s="1034"/>
      <c r="H36" s="215"/>
    </row>
    <row r="37" spans="1:11" ht="15" customHeight="1" x14ac:dyDescent="0.2">
      <c r="A37" s="214"/>
      <c r="B37" s="214"/>
      <c r="C37" s="214"/>
      <c r="D37" s="214"/>
      <c r="E37" s="214"/>
      <c r="F37" s="953" t="s">
        <v>1034</v>
      </c>
      <c r="G37" s="953"/>
      <c r="H37" s="953"/>
      <c r="I37" s="953"/>
      <c r="J37" s="953"/>
    </row>
    <row r="38" spans="1:11" ht="15" customHeight="1" x14ac:dyDescent="0.2">
      <c r="A38" s="214"/>
      <c r="B38" s="214"/>
      <c r="C38" s="214"/>
      <c r="D38" s="214"/>
      <c r="E38" s="214"/>
      <c r="F38" s="953"/>
      <c r="G38" s="953"/>
      <c r="H38" s="953"/>
      <c r="I38" s="953"/>
      <c r="J38" s="953"/>
    </row>
    <row r="39" spans="1:11" ht="26.25" customHeight="1" x14ac:dyDescent="0.2">
      <c r="A39" s="214" t="s">
        <v>12</v>
      </c>
      <c r="C39" s="214"/>
      <c r="D39" s="214"/>
      <c r="E39" s="214"/>
      <c r="F39" s="953"/>
      <c r="G39" s="953"/>
      <c r="H39" s="953"/>
      <c r="I39" s="953"/>
      <c r="J39" s="953"/>
    </row>
    <row r="40" spans="1:11" x14ac:dyDescent="0.2">
      <c r="A40" s="214"/>
      <c r="B40" s="214"/>
      <c r="C40" s="214"/>
      <c r="D40" s="214"/>
      <c r="E40" s="214"/>
      <c r="F40" s="214"/>
      <c r="G40" s="214"/>
      <c r="H40" s="214"/>
      <c r="I40" s="214"/>
      <c r="J40" s="214"/>
      <c r="K40" s="214"/>
    </row>
  </sheetData>
  <mergeCells count="6">
    <mergeCell ref="F37:J39"/>
    <mergeCell ref="A1:G1"/>
    <mergeCell ref="A2:H2"/>
    <mergeCell ref="A4:H4"/>
    <mergeCell ref="G6:H6"/>
    <mergeCell ref="F36:G36"/>
  </mergeCells>
  <printOptions horizontalCentered="1"/>
  <pageMargins left="0.70866141732283472" right="0.70866141732283472" top="0.23622047244094491" bottom="0" header="0.31496062992125984" footer="0.31496062992125984"/>
  <pageSetup paperSize="9"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topLeftCell="A18" zoomScaleSheetLayoutView="85" workbookViewId="0">
      <selection activeCell="G12" sqref="G12:G33"/>
    </sheetView>
  </sheetViews>
  <sheetFormatPr defaultRowHeight="12.75" x14ac:dyDescent="0.2"/>
  <cols>
    <col min="1" max="1" width="8" customWidth="1"/>
    <col min="2" max="2" width="11.7109375" customWidth="1"/>
    <col min="3" max="3" width="9.7109375" customWidth="1"/>
    <col min="5" max="5" width="9.5703125" customWidth="1"/>
    <col min="6" max="6" width="9.7109375" customWidth="1"/>
    <col min="7" max="7" width="10" customWidth="1"/>
    <col min="8" max="8" width="9.85546875" customWidth="1"/>
    <col min="10" max="10" width="10.7109375" customWidth="1"/>
    <col min="11" max="11" width="8.85546875" customWidth="1"/>
    <col min="12" max="12" width="9.85546875" customWidth="1"/>
    <col min="13" max="13" width="8.85546875" customWidth="1"/>
    <col min="14" max="14" width="11" customWidth="1"/>
  </cols>
  <sheetData>
    <row r="1" spans="1:19" ht="12.75" customHeight="1" x14ac:dyDescent="0.2">
      <c r="D1" s="945"/>
      <c r="E1" s="945"/>
      <c r="F1" s="945"/>
      <c r="G1" s="945"/>
      <c r="H1" s="945"/>
      <c r="I1" s="945"/>
      <c r="L1" s="1043" t="s">
        <v>86</v>
      </c>
      <c r="M1" s="1043"/>
    </row>
    <row r="2" spans="1:19" ht="15.75" x14ac:dyDescent="0.25">
      <c r="A2" s="941" t="s">
        <v>0</v>
      </c>
      <c r="B2" s="941"/>
      <c r="C2" s="941"/>
      <c r="D2" s="941"/>
      <c r="E2" s="941"/>
      <c r="F2" s="941"/>
      <c r="G2" s="941"/>
      <c r="H2" s="941"/>
      <c r="I2" s="941"/>
      <c r="J2" s="941"/>
      <c r="K2" s="941"/>
      <c r="L2" s="941"/>
      <c r="M2" s="941"/>
    </row>
    <row r="3" spans="1:19" ht="20.25" x14ac:dyDescent="0.3">
      <c r="A3" s="942" t="s">
        <v>747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</row>
    <row r="4" spans="1:19" ht="11.25" customHeight="1" x14ac:dyDescent="0.2"/>
    <row r="5" spans="1:19" ht="15.75" x14ac:dyDescent="0.25">
      <c r="A5" s="941" t="s">
        <v>800</v>
      </c>
      <c r="B5" s="941"/>
      <c r="C5" s="941"/>
      <c r="D5" s="941"/>
      <c r="E5" s="941"/>
      <c r="F5" s="941"/>
      <c r="G5" s="941"/>
      <c r="H5" s="941"/>
      <c r="I5" s="941"/>
      <c r="J5" s="941"/>
      <c r="K5" s="941"/>
      <c r="L5" s="941"/>
      <c r="M5" s="941"/>
    </row>
    <row r="7" spans="1:19" x14ac:dyDescent="0.2">
      <c r="A7" s="944" t="s">
        <v>159</v>
      </c>
      <c r="B7" s="944"/>
      <c r="K7" s="113"/>
    </row>
    <row r="8" spans="1:19" x14ac:dyDescent="0.2">
      <c r="A8" s="30"/>
      <c r="B8" s="30"/>
      <c r="K8" s="101"/>
      <c r="L8" s="1040" t="s">
        <v>1030</v>
      </c>
      <c r="M8" s="1040"/>
      <c r="N8" s="1040"/>
    </row>
    <row r="9" spans="1:19" ht="15.75" customHeight="1" x14ac:dyDescent="0.2">
      <c r="A9" s="1041" t="s">
        <v>2</v>
      </c>
      <c r="B9" s="1041" t="s">
        <v>3</v>
      </c>
      <c r="C9" s="901" t="s">
        <v>4</v>
      </c>
      <c r="D9" s="901"/>
      <c r="E9" s="901"/>
      <c r="F9" s="903"/>
      <c r="G9" s="1039"/>
      <c r="H9" s="914" t="s">
        <v>100</v>
      </c>
      <c r="I9" s="914"/>
      <c r="J9" s="914"/>
      <c r="K9" s="914"/>
      <c r="L9" s="914"/>
      <c r="M9" s="1041" t="s">
        <v>130</v>
      </c>
      <c r="N9" s="933" t="s">
        <v>131</v>
      </c>
    </row>
    <row r="10" spans="1:19" ht="38.25" x14ac:dyDescent="0.2">
      <c r="A10" s="1042"/>
      <c r="B10" s="1042"/>
      <c r="C10" s="5" t="s">
        <v>5</v>
      </c>
      <c r="D10" s="5" t="s">
        <v>6</v>
      </c>
      <c r="E10" s="5" t="s">
        <v>356</v>
      </c>
      <c r="F10" s="7" t="s">
        <v>98</v>
      </c>
      <c r="G10" s="6" t="s">
        <v>357</v>
      </c>
      <c r="H10" s="5" t="s">
        <v>5</v>
      </c>
      <c r="I10" s="5" t="s">
        <v>6</v>
      </c>
      <c r="J10" s="5" t="s">
        <v>356</v>
      </c>
      <c r="K10" s="7" t="s">
        <v>98</v>
      </c>
      <c r="L10" s="7" t="s">
        <v>358</v>
      </c>
      <c r="M10" s="1042"/>
      <c r="N10" s="933"/>
      <c r="R10" s="13"/>
      <c r="S10" s="13"/>
    </row>
    <row r="11" spans="1:19" s="15" customForma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</row>
    <row r="12" spans="1:19" x14ac:dyDescent="0.2">
      <c r="A12" s="8">
        <v>1</v>
      </c>
      <c r="B12" s="430" t="s">
        <v>903</v>
      </c>
      <c r="C12" s="664">
        <v>479</v>
      </c>
      <c r="D12" s="661">
        <v>0</v>
      </c>
      <c r="E12" s="661">
        <v>0</v>
      </c>
      <c r="F12" s="662">
        <v>0</v>
      </c>
      <c r="G12" s="669">
        <f>SUM(C12:F12)</f>
        <v>479</v>
      </c>
      <c r="H12" s="664">
        <v>479</v>
      </c>
      <c r="I12" s="661">
        <v>0</v>
      </c>
      <c r="J12" s="661">
        <v>0</v>
      </c>
      <c r="K12" s="662">
        <v>0</v>
      </c>
      <c r="L12" s="8">
        <f>SUM(H12:K12)</f>
        <v>479</v>
      </c>
      <c r="M12" s="8">
        <f>G12-L12</f>
        <v>0</v>
      </c>
      <c r="N12" s="9"/>
    </row>
    <row r="13" spans="1:19" x14ac:dyDescent="0.2">
      <c r="A13" s="8">
        <v>2</v>
      </c>
      <c r="B13" s="430" t="s">
        <v>904</v>
      </c>
      <c r="C13" s="664">
        <v>445</v>
      </c>
      <c r="D13" s="661">
        <v>1</v>
      </c>
      <c r="E13" s="661">
        <v>0</v>
      </c>
      <c r="F13" s="662">
        <v>0</v>
      </c>
      <c r="G13" s="669">
        <f t="shared" ref="G13:G33" si="0">SUM(C13:F13)</f>
        <v>446</v>
      </c>
      <c r="H13" s="664">
        <v>445</v>
      </c>
      <c r="I13" s="661">
        <v>1</v>
      </c>
      <c r="J13" s="661">
        <v>0</v>
      </c>
      <c r="K13" s="662">
        <v>0</v>
      </c>
      <c r="L13" s="8">
        <f t="shared" ref="L13:L33" si="1">SUM(H13:K13)</f>
        <v>446</v>
      </c>
      <c r="M13" s="8">
        <f t="shared" ref="M13:M33" si="2">G13-L13</f>
        <v>0</v>
      </c>
      <c r="N13" s="9"/>
    </row>
    <row r="14" spans="1:19" ht="25.5" x14ac:dyDescent="0.2">
      <c r="A14" s="8">
        <v>3</v>
      </c>
      <c r="B14" s="430" t="s">
        <v>905</v>
      </c>
      <c r="C14" s="664">
        <v>209</v>
      </c>
      <c r="D14" s="661">
        <v>0</v>
      </c>
      <c r="E14" s="661">
        <v>0</v>
      </c>
      <c r="F14" s="662">
        <v>0</v>
      </c>
      <c r="G14" s="669">
        <f t="shared" si="0"/>
        <v>209</v>
      </c>
      <c r="H14" s="664">
        <v>209</v>
      </c>
      <c r="I14" s="661">
        <v>0</v>
      </c>
      <c r="J14" s="661">
        <v>0</v>
      </c>
      <c r="K14" s="662">
        <v>0</v>
      </c>
      <c r="L14" s="8">
        <f t="shared" si="1"/>
        <v>209</v>
      </c>
      <c r="M14" s="8">
        <f t="shared" si="2"/>
        <v>0</v>
      </c>
      <c r="N14" s="9"/>
    </row>
    <row r="15" spans="1:19" x14ac:dyDescent="0.2">
      <c r="A15" s="8">
        <v>4</v>
      </c>
      <c r="B15" s="430" t="s">
        <v>906</v>
      </c>
      <c r="C15" s="664">
        <v>239</v>
      </c>
      <c r="D15" s="661">
        <v>0</v>
      </c>
      <c r="E15" s="661">
        <v>31</v>
      </c>
      <c r="F15" s="662">
        <v>0</v>
      </c>
      <c r="G15" s="669">
        <f t="shared" si="0"/>
        <v>270</v>
      </c>
      <c r="H15" s="664">
        <v>239</v>
      </c>
      <c r="I15" s="661">
        <v>0</v>
      </c>
      <c r="J15" s="661">
        <v>31</v>
      </c>
      <c r="K15" s="662">
        <v>0</v>
      </c>
      <c r="L15" s="8">
        <f t="shared" si="1"/>
        <v>270</v>
      </c>
      <c r="M15" s="8">
        <f t="shared" si="2"/>
        <v>0</v>
      </c>
      <c r="N15" s="9"/>
    </row>
    <row r="16" spans="1:19" x14ac:dyDescent="0.2">
      <c r="A16" s="8">
        <v>5</v>
      </c>
      <c r="B16" s="430" t="s">
        <v>907</v>
      </c>
      <c r="C16" s="664">
        <v>385</v>
      </c>
      <c r="D16" s="661">
        <v>0</v>
      </c>
      <c r="E16" s="661"/>
      <c r="F16" s="662">
        <v>0</v>
      </c>
      <c r="G16" s="669">
        <f t="shared" si="0"/>
        <v>385</v>
      </c>
      <c r="H16" s="664">
        <v>385</v>
      </c>
      <c r="I16" s="661">
        <v>0</v>
      </c>
      <c r="J16" s="661"/>
      <c r="K16" s="662">
        <v>0</v>
      </c>
      <c r="L16" s="8">
        <f t="shared" si="1"/>
        <v>385</v>
      </c>
      <c r="M16" s="8">
        <f t="shared" si="2"/>
        <v>0</v>
      </c>
      <c r="N16" s="9"/>
    </row>
    <row r="17" spans="1:14" x14ac:dyDescent="0.2">
      <c r="A17" s="8">
        <v>6</v>
      </c>
      <c r="B17" s="430" t="s">
        <v>908</v>
      </c>
      <c r="C17" s="664">
        <v>363</v>
      </c>
      <c r="D17" s="661">
        <v>0</v>
      </c>
      <c r="E17" s="661">
        <v>26</v>
      </c>
      <c r="F17" s="662">
        <v>0</v>
      </c>
      <c r="G17" s="669">
        <f t="shared" si="0"/>
        <v>389</v>
      </c>
      <c r="H17" s="664">
        <v>363</v>
      </c>
      <c r="I17" s="661">
        <v>0</v>
      </c>
      <c r="J17" s="661">
        <v>26</v>
      </c>
      <c r="K17" s="662">
        <v>0</v>
      </c>
      <c r="L17" s="8">
        <f t="shared" si="1"/>
        <v>389</v>
      </c>
      <c r="M17" s="8">
        <f t="shared" si="2"/>
        <v>0</v>
      </c>
      <c r="N17" s="9"/>
    </row>
    <row r="18" spans="1:14" x14ac:dyDescent="0.2">
      <c r="A18" s="8">
        <v>7</v>
      </c>
      <c r="B18" s="430" t="s">
        <v>909</v>
      </c>
      <c r="C18" s="664">
        <v>502</v>
      </c>
      <c r="D18" s="661">
        <v>0</v>
      </c>
      <c r="E18" s="661">
        <v>0</v>
      </c>
      <c r="F18" s="662">
        <v>0</v>
      </c>
      <c r="G18" s="669">
        <f t="shared" si="0"/>
        <v>502</v>
      </c>
      <c r="H18" s="664">
        <v>502</v>
      </c>
      <c r="I18" s="661">
        <v>0</v>
      </c>
      <c r="J18" s="661">
        <v>0</v>
      </c>
      <c r="K18" s="662">
        <v>0</v>
      </c>
      <c r="L18" s="8">
        <f t="shared" si="1"/>
        <v>502</v>
      </c>
      <c r="M18" s="8">
        <f t="shared" si="2"/>
        <v>0</v>
      </c>
      <c r="N18" s="9"/>
    </row>
    <row r="19" spans="1:14" x14ac:dyDescent="0.2">
      <c r="A19" s="8">
        <v>8</v>
      </c>
      <c r="B19" s="431" t="s">
        <v>910</v>
      </c>
      <c r="C19" s="664">
        <v>291</v>
      </c>
      <c r="D19" s="661">
        <v>0</v>
      </c>
      <c r="E19" s="661">
        <v>0</v>
      </c>
      <c r="F19" s="662">
        <v>0</v>
      </c>
      <c r="G19" s="669">
        <f t="shared" si="0"/>
        <v>291</v>
      </c>
      <c r="H19" s="664">
        <v>291</v>
      </c>
      <c r="I19" s="661">
        <v>0</v>
      </c>
      <c r="J19" s="661">
        <v>0</v>
      </c>
      <c r="K19" s="662">
        <v>0</v>
      </c>
      <c r="L19" s="8">
        <f t="shared" si="1"/>
        <v>291</v>
      </c>
      <c r="M19" s="8">
        <f t="shared" si="2"/>
        <v>0</v>
      </c>
      <c r="N19" s="9"/>
    </row>
    <row r="20" spans="1:14" ht="14.25" x14ac:dyDescent="0.2">
      <c r="A20" s="8">
        <v>9</v>
      </c>
      <c r="B20" s="432" t="s">
        <v>911</v>
      </c>
      <c r="C20" s="668">
        <v>427</v>
      </c>
      <c r="D20" s="661">
        <v>0</v>
      </c>
      <c r="E20" s="661">
        <v>0</v>
      </c>
      <c r="F20" s="662">
        <v>0</v>
      </c>
      <c r="G20" s="669">
        <f t="shared" si="0"/>
        <v>427</v>
      </c>
      <c r="H20" s="668">
        <v>427</v>
      </c>
      <c r="I20" s="661">
        <v>0</v>
      </c>
      <c r="J20" s="661">
        <v>0</v>
      </c>
      <c r="K20" s="662">
        <v>0</v>
      </c>
      <c r="L20" s="8">
        <f t="shared" si="1"/>
        <v>427</v>
      </c>
      <c r="M20" s="8">
        <f t="shared" si="2"/>
        <v>0</v>
      </c>
      <c r="N20" s="9"/>
    </row>
    <row r="21" spans="1:14" ht="14.25" x14ac:dyDescent="0.2">
      <c r="A21" s="8">
        <v>10</v>
      </c>
      <c r="B21" s="433" t="s">
        <v>912</v>
      </c>
      <c r="C21" s="664">
        <v>371</v>
      </c>
      <c r="D21" s="661">
        <v>0</v>
      </c>
      <c r="E21" s="661">
        <v>0</v>
      </c>
      <c r="F21" s="662">
        <v>0</v>
      </c>
      <c r="G21" s="669">
        <f t="shared" si="0"/>
        <v>371</v>
      </c>
      <c r="H21" s="664">
        <v>371</v>
      </c>
      <c r="I21" s="661">
        <v>0</v>
      </c>
      <c r="J21" s="661">
        <v>0</v>
      </c>
      <c r="K21" s="662">
        <v>0</v>
      </c>
      <c r="L21" s="8">
        <f t="shared" si="1"/>
        <v>371</v>
      </c>
      <c r="M21" s="8">
        <f t="shared" si="2"/>
        <v>0</v>
      </c>
      <c r="N21" s="9"/>
    </row>
    <row r="22" spans="1:14" ht="14.25" x14ac:dyDescent="0.2">
      <c r="A22" s="8">
        <v>11</v>
      </c>
      <c r="B22" s="433" t="s">
        <v>913</v>
      </c>
      <c r="C22" s="664">
        <v>486</v>
      </c>
      <c r="D22" s="661">
        <v>0</v>
      </c>
      <c r="E22" s="661">
        <v>0</v>
      </c>
      <c r="F22" s="662">
        <v>0</v>
      </c>
      <c r="G22" s="669">
        <f t="shared" si="0"/>
        <v>486</v>
      </c>
      <c r="H22" s="664">
        <v>486</v>
      </c>
      <c r="I22" s="661">
        <v>0</v>
      </c>
      <c r="J22" s="661">
        <v>0</v>
      </c>
      <c r="K22" s="662">
        <v>0</v>
      </c>
      <c r="L22" s="8">
        <f t="shared" si="1"/>
        <v>486</v>
      </c>
      <c r="M22" s="8">
        <f t="shared" si="2"/>
        <v>0</v>
      </c>
      <c r="N22" s="9"/>
    </row>
    <row r="23" spans="1:14" ht="28.5" x14ac:dyDescent="0.2">
      <c r="A23" s="8">
        <v>12</v>
      </c>
      <c r="B23" s="433" t="s">
        <v>914</v>
      </c>
      <c r="C23" s="664">
        <v>491</v>
      </c>
      <c r="D23" s="661">
        <v>0</v>
      </c>
      <c r="E23" s="661">
        <v>0</v>
      </c>
      <c r="F23" s="662">
        <v>0</v>
      </c>
      <c r="G23" s="669">
        <f t="shared" si="0"/>
        <v>491</v>
      </c>
      <c r="H23" s="664">
        <v>491</v>
      </c>
      <c r="I23" s="661">
        <v>0</v>
      </c>
      <c r="J23" s="661">
        <v>0</v>
      </c>
      <c r="K23" s="662">
        <v>0</v>
      </c>
      <c r="L23" s="8">
        <f t="shared" si="1"/>
        <v>491</v>
      </c>
      <c r="M23" s="8">
        <f t="shared" si="2"/>
        <v>0</v>
      </c>
      <c r="N23" s="9"/>
    </row>
    <row r="24" spans="1:14" ht="28.5" x14ac:dyDescent="0.2">
      <c r="A24" s="8">
        <v>13</v>
      </c>
      <c r="B24" s="433" t="s">
        <v>915</v>
      </c>
      <c r="C24" s="667">
        <v>472</v>
      </c>
      <c r="D24" s="661">
        <v>0</v>
      </c>
      <c r="E24" s="661">
        <v>0</v>
      </c>
      <c r="F24" s="662">
        <v>0</v>
      </c>
      <c r="G24" s="669">
        <f t="shared" si="0"/>
        <v>472</v>
      </c>
      <c r="H24" s="667">
        <v>472</v>
      </c>
      <c r="I24" s="661">
        <v>0</v>
      </c>
      <c r="J24" s="661">
        <v>0</v>
      </c>
      <c r="K24" s="662">
        <v>0</v>
      </c>
      <c r="L24" s="8">
        <f t="shared" si="1"/>
        <v>472</v>
      </c>
      <c r="M24" s="8">
        <f t="shared" si="2"/>
        <v>0</v>
      </c>
      <c r="N24" s="9"/>
    </row>
    <row r="25" spans="1:14" ht="15" x14ac:dyDescent="0.2">
      <c r="A25" s="8">
        <v>14</v>
      </c>
      <c r="B25" s="434" t="s">
        <v>916</v>
      </c>
      <c r="C25" s="664">
        <v>479</v>
      </c>
      <c r="D25" s="661">
        <v>0</v>
      </c>
      <c r="E25" s="661">
        <v>0</v>
      </c>
      <c r="F25" s="662">
        <v>0</v>
      </c>
      <c r="G25" s="669">
        <f t="shared" si="0"/>
        <v>479</v>
      </c>
      <c r="H25" s="664">
        <v>479</v>
      </c>
      <c r="I25" s="661">
        <v>0</v>
      </c>
      <c r="J25" s="661">
        <v>0</v>
      </c>
      <c r="K25" s="662">
        <v>0</v>
      </c>
      <c r="L25" s="8">
        <f t="shared" si="1"/>
        <v>479</v>
      </c>
      <c r="M25" s="8">
        <f t="shared" si="2"/>
        <v>0</v>
      </c>
      <c r="N25" s="9"/>
    </row>
    <row r="26" spans="1:14" ht="15" x14ac:dyDescent="0.2">
      <c r="A26" s="8">
        <v>15</v>
      </c>
      <c r="B26" s="434" t="s">
        <v>917</v>
      </c>
      <c r="C26" s="664">
        <v>361</v>
      </c>
      <c r="D26" s="661">
        <v>0</v>
      </c>
      <c r="E26" s="661">
        <v>0</v>
      </c>
      <c r="F26" s="662">
        <v>0</v>
      </c>
      <c r="G26" s="669">
        <f t="shared" si="0"/>
        <v>361</v>
      </c>
      <c r="H26" s="664">
        <v>361</v>
      </c>
      <c r="I26" s="661">
        <v>0</v>
      </c>
      <c r="J26" s="661">
        <v>0</v>
      </c>
      <c r="K26" s="662">
        <v>0</v>
      </c>
      <c r="L26" s="8">
        <f t="shared" si="1"/>
        <v>361</v>
      </c>
      <c r="M26" s="8">
        <f t="shared" si="2"/>
        <v>0</v>
      </c>
      <c r="N26" s="9"/>
    </row>
    <row r="27" spans="1:14" ht="15" x14ac:dyDescent="0.2">
      <c r="A27" s="8">
        <v>16</v>
      </c>
      <c r="B27" s="434" t="s">
        <v>918</v>
      </c>
      <c r="C27" s="664">
        <v>275</v>
      </c>
      <c r="D27" s="661">
        <v>0</v>
      </c>
      <c r="E27" s="661">
        <v>0</v>
      </c>
      <c r="F27" s="662">
        <v>0</v>
      </c>
      <c r="G27" s="669">
        <f t="shared" si="0"/>
        <v>275</v>
      </c>
      <c r="H27" s="664">
        <v>275</v>
      </c>
      <c r="I27" s="661">
        <v>0</v>
      </c>
      <c r="J27" s="661">
        <v>0</v>
      </c>
      <c r="K27" s="662">
        <v>0</v>
      </c>
      <c r="L27" s="8">
        <f t="shared" si="1"/>
        <v>275</v>
      </c>
      <c r="M27" s="8">
        <f t="shared" si="2"/>
        <v>0</v>
      </c>
      <c r="N27" s="9"/>
    </row>
    <row r="28" spans="1:14" ht="15" x14ac:dyDescent="0.2">
      <c r="A28" s="8">
        <v>17</v>
      </c>
      <c r="B28" s="434" t="s">
        <v>919</v>
      </c>
      <c r="C28" s="664">
        <v>244</v>
      </c>
      <c r="D28" s="661">
        <v>0</v>
      </c>
      <c r="E28" s="661">
        <v>0</v>
      </c>
      <c r="F28" s="662">
        <v>0</v>
      </c>
      <c r="G28" s="669">
        <f t="shared" si="0"/>
        <v>244</v>
      </c>
      <c r="H28" s="664">
        <v>244</v>
      </c>
      <c r="I28" s="661">
        <v>0</v>
      </c>
      <c r="J28" s="661">
        <v>0</v>
      </c>
      <c r="K28" s="662">
        <v>0</v>
      </c>
      <c r="L28" s="8">
        <f t="shared" si="1"/>
        <v>244</v>
      </c>
      <c r="M28" s="8">
        <f t="shared" si="2"/>
        <v>0</v>
      </c>
      <c r="N28" s="9"/>
    </row>
    <row r="29" spans="1:14" ht="15" x14ac:dyDescent="0.2">
      <c r="A29" s="8">
        <v>18</v>
      </c>
      <c r="B29" s="434" t="s">
        <v>920</v>
      </c>
      <c r="C29" s="664">
        <v>401</v>
      </c>
      <c r="D29" s="661">
        <v>0</v>
      </c>
      <c r="E29" s="661">
        <v>0</v>
      </c>
      <c r="F29" s="662">
        <v>0</v>
      </c>
      <c r="G29" s="669">
        <f t="shared" si="0"/>
        <v>401</v>
      </c>
      <c r="H29" s="664">
        <v>401</v>
      </c>
      <c r="I29" s="661">
        <v>0</v>
      </c>
      <c r="J29" s="661">
        <v>0</v>
      </c>
      <c r="K29" s="662">
        <v>0</v>
      </c>
      <c r="L29" s="8">
        <f t="shared" si="1"/>
        <v>401</v>
      </c>
      <c r="M29" s="8">
        <f t="shared" si="2"/>
        <v>0</v>
      </c>
      <c r="N29" s="9"/>
    </row>
    <row r="30" spans="1:14" ht="15" x14ac:dyDescent="0.2">
      <c r="A30" s="8">
        <v>19</v>
      </c>
      <c r="B30" s="434" t="s">
        <v>921</v>
      </c>
      <c r="C30" s="664">
        <v>211</v>
      </c>
      <c r="D30" s="661">
        <v>0</v>
      </c>
      <c r="E30" s="661">
        <v>0</v>
      </c>
      <c r="F30" s="662">
        <v>0</v>
      </c>
      <c r="G30" s="669">
        <f t="shared" si="0"/>
        <v>211</v>
      </c>
      <c r="H30" s="664">
        <v>211</v>
      </c>
      <c r="I30" s="661">
        <v>0</v>
      </c>
      <c r="J30" s="661">
        <v>0</v>
      </c>
      <c r="K30" s="662">
        <v>0</v>
      </c>
      <c r="L30" s="8">
        <f t="shared" si="1"/>
        <v>211</v>
      </c>
      <c r="M30" s="8">
        <f t="shared" si="2"/>
        <v>0</v>
      </c>
      <c r="N30" s="9"/>
    </row>
    <row r="31" spans="1:14" ht="15" x14ac:dyDescent="0.2">
      <c r="A31" s="8">
        <v>20</v>
      </c>
      <c r="B31" s="434" t="s">
        <v>922</v>
      </c>
      <c r="C31" s="664">
        <v>524</v>
      </c>
      <c r="D31" s="661">
        <v>1</v>
      </c>
      <c r="E31" s="661">
        <v>0</v>
      </c>
      <c r="F31" s="662">
        <v>0</v>
      </c>
      <c r="G31" s="669">
        <f t="shared" si="0"/>
        <v>525</v>
      </c>
      <c r="H31" s="664">
        <v>524</v>
      </c>
      <c r="I31" s="661">
        <v>1</v>
      </c>
      <c r="J31" s="661">
        <v>0</v>
      </c>
      <c r="K31" s="662">
        <v>0</v>
      </c>
      <c r="L31" s="8">
        <f t="shared" si="1"/>
        <v>525</v>
      </c>
      <c r="M31" s="8">
        <f t="shared" si="2"/>
        <v>0</v>
      </c>
      <c r="N31" s="9"/>
    </row>
    <row r="32" spans="1:14" ht="15" x14ac:dyDescent="0.2">
      <c r="A32" s="8">
        <v>21</v>
      </c>
      <c r="B32" s="434" t="s">
        <v>923</v>
      </c>
      <c r="C32" s="664">
        <v>422</v>
      </c>
      <c r="D32" s="661">
        <v>0</v>
      </c>
      <c r="E32" s="661">
        <v>0</v>
      </c>
      <c r="F32" s="662">
        <v>0</v>
      </c>
      <c r="G32" s="669">
        <f t="shared" si="0"/>
        <v>422</v>
      </c>
      <c r="H32" s="664">
        <v>422</v>
      </c>
      <c r="I32" s="661">
        <v>0</v>
      </c>
      <c r="J32" s="661">
        <v>0</v>
      </c>
      <c r="K32" s="662">
        <v>0</v>
      </c>
      <c r="L32" s="8">
        <f t="shared" si="1"/>
        <v>422</v>
      </c>
      <c r="M32" s="8">
        <f t="shared" si="2"/>
        <v>0</v>
      </c>
      <c r="N32" s="9"/>
    </row>
    <row r="33" spans="1:15" ht="15" x14ac:dyDescent="0.2">
      <c r="A33" s="8">
        <v>22</v>
      </c>
      <c r="B33" s="434" t="s">
        <v>924</v>
      </c>
      <c r="C33" s="664">
        <v>598</v>
      </c>
      <c r="D33" s="661">
        <v>0</v>
      </c>
      <c r="E33" s="661">
        <v>0</v>
      </c>
      <c r="F33" s="662">
        <v>0</v>
      </c>
      <c r="G33" s="669">
        <f t="shared" si="0"/>
        <v>598</v>
      </c>
      <c r="H33" s="664">
        <v>598</v>
      </c>
      <c r="I33" s="661">
        <v>0</v>
      </c>
      <c r="J33" s="661">
        <v>0</v>
      </c>
      <c r="K33" s="662">
        <v>0</v>
      </c>
      <c r="L33" s="8">
        <f t="shared" si="1"/>
        <v>598</v>
      </c>
      <c r="M33" s="8">
        <f t="shared" si="2"/>
        <v>0</v>
      </c>
      <c r="N33" s="9"/>
    </row>
    <row r="34" spans="1:15" x14ac:dyDescent="0.2">
      <c r="A34" s="3" t="s">
        <v>18</v>
      </c>
      <c r="B34" s="9"/>
      <c r="C34" s="8">
        <f>SUM(C12:C33)</f>
        <v>8675</v>
      </c>
      <c r="D34" s="8">
        <f t="shared" ref="D34:G34" si="3">SUM(D12:D33)</f>
        <v>2</v>
      </c>
      <c r="E34" s="8">
        <f t="shared" si="3"/>
        <v>57</v>
      </c>
      <c r="F34" s="8">
        <f t="shared" si="3"/>
        <v>0</v>
      </c>
      <c r="G34" s="8">
        <f t="shared" si="3"/>
        <v>8734</v>
      </c>
      <c r="H34" s="8">
        <f>SUM(H12:H33)</f>
        <v>8675</v>
      </c>
      <c r="I34" s="8">
        <f t="shared" ref="I34:L34" si="4">SUM(I12:I33)</f>
        <v>2</v>
      </c>
      <c r="J34" s="8">
        <f t="shared" si="4"/>
        <v>57</v>
      </c>
      <c r="K34" s="8">
        <f t="shared" si="4"/>
        <v>0</v>
      </c>
      <c r="L34" s="8">
        <f t="shared" si="4"/>
        <v>8734</v>
      </c>
      <c r="M34" s="8">
        <f>G34-L34</f>
        <v>0</v>
      </c>
      <c r="N34" s="9"/>
    </row>
    <row r="35" spans="1:15" x14ac:dyDescent="0.2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5" x14ac:dyDescent="0.2">
      <c r="A36" s="11" t="s">
        <v>8</v>
      </c>
    </row>
    <row r="37" spans="1:15" x14ac:dyDescent="0.2">
      <c r="A37" t="s">
        <v>9</v>
      </c>
    </row>
    <row r="38" spans="1:15" x14ac:dyDescent="0.2">
      <c r="A38" t="s">
        <v>10</v>
      </c>
      <c r="J38" s="12" t="s">
        <v>11</v>
      </c>
      <c r="K38" s="12"/>
      <c r="L38" s="12" t="s">
        <v>11</v>
      </c>
    </row>
    <row r="39" spans="1:15" x14ac:dyDescent="0.2">
      <c r="A39" s="16" t="s">
        <v>429</v>
      </c>
      <c r="J39" s="12"/>
      <c r="K39" s="12"/>
      <c r="L39" s="12"/>
    </row>
    <row r="40" spans="1:15" x14ac:dyDescent="0.2">
      <c r="C40" s="16" t="s">
        <v>430</v>
      </c>
      <c r="E40" s="13"/>
      <c r="F40" s="13"/>
      <c r="G40" s="13"/>
      <c r="H40" s="13"/>
      <c r="I40" s="13"/>
      <c r="J40" s="13"/>
      <c r="K40" s="13"/>
      <c r="L40" s="13"/>
      <c r="M40" s="13"/>
    </row>
    <row r="41" spans="1:15" x14ac:dyDescent="0.2">
      <c r="C41" s="16"/>
      <c r="E41" s="13"/>
      <c r="F41" s="13"/>
      <c r="G41" s="13"/>
      <c r="H41" s="13"/>
      <c r="I41" s="13"/>
      <c r="J41" s="13"/>
      <c r="K41" s="13"/>
      <c r="L41" s="13"/>
      <c r="M41" s="13"/>
    </row>
    <row r="42" spans="1:15" ht="15.6" customHeight="1" x14ac:dyDescent="0.25">
      <c r="A42" s="14" t="s">
        <v>12</v>
      </c>
      <c r="B42" s="14"/>
      <c r="C42" s="14"/>
      <c r="D42" s="14"/>
      <c r="E42" s="14"/>
      <c r="F42" s="14"/>
      <c r="G42" s="14"/>
      <c r="J42" s="15"/>
      <c r="K42" s="1036"/>
      <c r="L42" s="1037"/>
      <c r="M42" s="1038"/>
      <c r="N42" s="1038"/>
      <c r="O42" s="1038"/>
    </row>
    <row r="43" spans="1:15" ht="15.6" customHeight="1" x14ac:dyDescent="0.2">
      <c r="A43" s="701"/>
      <c r="B43" s="701"/>
      <c r="C43" s="701"/>
      <c r="D43" s="701"/>
      <c r="E43" s="701"/>
      <c r="F43" s="701"/>
      <c r="G43" s="701"/>
      <c r="H43" s="701"/>
      <c r="I43" s="701"/>
      <c r="J43" s="953" t="s">
        <v>1034</v>
      </c>
      <c r="K43" s="953"/>
      <c r="L43" s="953"/>
      <c r="M43" s="953"/>
      <c r="N43" s="953"/>
    </row>
    <row r="44" spans="1:15" ht="15.75" x14ac:dyDescent="0.2">
      <c r="A44" s="701"/>
      <c r="B44" s="701"/>
      <c r="C44" s="701"/>
      <c r="D44" s="701"/>
      <c r="E44" s="701"/>
      <c r="F44" s="701"/>
      <c r="G44" s="701"/>
      <c r="H44" s="701"/>
      <c r="I44" s="701"/>
      <c r="J44" s="953"/>
      <c r="K44" s="953"/>
      <c r="L44" s="953"/>
      <c r="M44" s="953"/>
      <c r="N44" s="953"/>
    </row>
    <row r="45" spans="1:15" ht="21.75" customHeight="1" x14ac:dyDescent="0.2">
      <c r="J45" s="953"/>
      <c r="K45" s="953"/>
      <c r="L45" s="953"/>
      <c r="M45" s="953"/>
      <c r="N45" s="953"/>
    </row>
    <row r="46" spans="1:15" x14ac:dyDescent="0.2">
      <c r="A46" s="1035"/>
      <c r="B46" s="1035"/>
      <c r="C46" s="1035"/>
      <c r="D46" s="1035"/>
      <c r="E46" s="1035"/>
      <c r="F46" s="1035"/>
      <c r="G46" s="1035"/>
      <c r="H46" s="1035"/>
      <c r="I46" s="1035"/>
      <c r="J46" s="1035"/>
      <c r="K46" s="1035"/>
      <c r="L46" s="1035"/>
      <c r="M46" s="1035"/>
    </row>
  </sheetData>
  <mergeCells count="17">
    <mergeCell ref="L8:N8"/>
    <mergeCell ref="A7:B7"/>
    <mergeCell ref="M9:M10"/>
    <mergeCell ref="D1:I1"/>
    <mergeCell ref="A5:M5"/>
    <mergeCell ref="A3:M3"/>
    <mergeCell ref="A2:M2"/>
    <mergeCell ref="L1:M1"/>
    <mergeCell ref="B9:B10"/>
    <mergeCell ref="A9:A10"/>
    <mergeCell ref="A46:M46"/>
    <mergeCell ref="K42:L42"/>
    <mergeCell ref="H9:L9"/>
    <mergeCell ref="M42:O42"/>
    <mergeCell ref="C9:G9"/>
    <mergeCell ref="N9:N10"/>
    <mergeCell ref="J43:N45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72</vt:i4>
      </vt:variant>
      <vt:variant>
        <vt:lpstr>Named Ranges</vt:lpstr>
      </vt:variant>
      <vt:variant>
        <vt:i4>63</vt:i4>
      </vt:variant>
    </vt:vector>
  </HeadingPairs>
  <TitlesOfParts>
    <vt:vector size="135" baseType="lpstr">
      <vt:lpstr>First-Page</vt:lpstr>
      <vt:lpstr>Contents</vt:lpstr>
      <vt:lpstr>Sheet1</vt:lpstr>
      <vt:lpstr>AT-1-Gen_Info </vt:lpstr>
      <vt:lpstr>AT-2-S1 BUDGET</vt:lpstr>
      <vt:lpstr>AT_2A_fundflow</vt:lpstr>
      <vt:lpstr>AT-2B_DBT</vt:lpstr>
      <vt:lpstr>AT-3</vt:lpstr>
      <vt:lpstr>AT3A_cvrg(Insti)_PY</vt:lpstr>
      <vt:lpstr>AT3B_cvrg(Insti)_UPY </vt:lpstr>
      <vt:lpstr>AT3C_cvrg(Insti)_UPY </vt:lpstr>
      <vt:lpstr>enrolment vs availed_PY</vt:lpstr>
      <vt:lpstr>enrolment vs availed_UPY</vt:lpstr>
      <vt:lpstr>AT-4B</vt:lpstr>
      <vt:lpstr>T5 Pri</vt:lpstr>
      <vt:lpstr>T5A U pry</vt:lpstr>
      <vt:lpstr>T5B NCLP</vt:lpstr>
      <vt:lpstr>T5C_Drought_PLAN_vs_PRFM </vt:lpstr>
      <vt:lpstr>T5D_Drought_PLAN_vs_PRFM  </vt:lpstr>
      <vt:lpstr>T6_FG_py_Utlsn</vt:lpstr>
      <vt:lpstr>T6A_FG_Upy_Utlsn </vt:lpstr>
      <vt:lpstr>T6B_Pay_FG_FCI_Pry</vt:lpstr>
      <vt:lpstr>T6C_Coarse_Grain</vt:lpstr>
      <vt:lpstr>T7 CC PY UTlisn</vt:lpstr>
      <vt:lpstr>T7A UP Utlsn</vt:lpstr>
      <vt:lpstr>AT-8_Hon_CCH_Pry</vt:lpstr>
      <vt:lpstr>AT-8A_Hon_CCH_UPry</vt:lpstr>
      <vt:lpstr>AT9_TA</vt:lpstr>
      <vt:lpstr>AT10_MME</vt:lpstr>
      <vt:lpstr>AT10A_</vt:lpstr>
      <vt:lpstr>AT-10 B</vt:lpstr>
      <vt:lpstr>AT-10 C</vt:lpstr>
      <vt:lpstr>AT-10D</vt:lpstr>
      <vt:lpstr>AT-10 E</vt:lpstr>
      <vt:lpstr>AT-10 F</vt:lpstr>
      <vt:lpstr>AT11_KS Year wise</vt:lpstr>
      <vt:lpstr>AT11A_KS-District wise</vt:lpstr>
      <vt:lpstr>AT12_KD-New</vt:lpstr>
      <vt:lpstr>AT12A_KD-Replacement</vt:lpstr>
      <vt:lpstr>Mode of cooking</vt:lpstr>
      <vt:lpstr>AT-14</vt:lpstr>
      <vt:lpstr>AT-14 A</vt:lpstr>
      <vt:lpstr>AT-15</vt:lpstr>
      <vt:lpstr>AT-16</vt:lpstr>
      <vt:lpstr>AT_17_Coverage-RBSK </vt:lpstr>
      <vt:lpstr>AT18_Details_Community </vt:lpstr>
      <vt:lpstr>AT_19_Impl_Agency</vt:lpstr>
      <vt:lpstr>AT_20_CentralCookingagency </vt:lpstr>
      <vt:lpstr>AT-21</vt:lpstr>
      <vt:lpstr>AT-22</vt:lpstr>
      <vt:lpstr>AT-23 MIS</vt:lpstr>
      <vt:lpstr>AT-23A _AMS</vt:lpstr>
      <vt:lpstr>AT-24</vt:lpstr>
      <vt:lpstr>AT-25</vt:lpstr>
      <vt:lpstr>Sheet1 (2)</vt:lpstr>
      <vt:lpstr>AT26_NoWD</vt:lpstr>
      <vt:lpstr>AT26A_NoWD</vt:lpstr>
      <vt:lpstr>AT27_Req_FG_CA_Pry</vt:lpstr>
      <vt:lpstr>AT27A_Req_FG_CA_U Pry </vt:lpstr>
      <vt:lpstr>AT27B_Req_FG_CA_N CLP</vt:lpstr>
      <vt:lpstr>AT27C_Req_FG_Drought -Pry </vt:lpstr>
      <vt:lpstr>AT27D_Req_FG_Drought -UPry </vt:lpstr>
      <vt:lpstr>AT_28_RqmtKitchen</vt:lpstr>
      <vt:lpstr>AT-28A_RqmtPlinthArea</vt:lpstr>
      <vt:lpstr>AT-28B_Kitchen repair</vt:lpstr>
      <vt:lpstr>AT29_Replacement KD new </vt:lpstr>
      <vt:lpstr>AT29_A Replacement KD </vt:lpstr>
      <vt:lpstr>AT-30_Coook-cum-Helper</vt:lpstr>
      <vt:lpstr>AT_31_Budget_provision </vt:lpstr>
      <vt:lpstr>AT32_Drought Pry Util</vt:lpstr>
      <vt:lpstr>AT-32A Drought UPry Util</vt:lpstr>
      <vt:lpstr>Sheet2</vt:lpstr>
      <vt:lpstr>'AT_17_Coverage-RBSK '!Print_Area</vt:lpstr>
      <vt:lpstr>AT_19_Impl_Agency!Print_Area</vt:lpstr>
      <vt:lpstr>'AT_20_CentralCookingagency '!Print_Area</vt:lpstr>
      <vt:lpstr>AT_28_RqmtKitchen!Print_Area</vt:lpstr>
      <vt:lpstr>AT_2A_fundflow!Print_Area</vt:lpstr>
      <vt:lpstr>'AT_31_Budget_provision '!Print_Area</vt:lpstr>
      <vt:lpstr>'AT-10 B'!Print_Area</vt:lpstr>
      <vt:lpstr>'AT-10 C'!Print_Area</vt:lpstr>
      <vt:lpstr>'AT-10 E'!Print_Area</vt:lpstr>
      <vt:lpstr>'AT-10 F'!Print_Area</vt:lpstr>
      <vt:lpstr>AT10_MME!Print_Area</vt:lpstr>
      <vt:lpstr>AT10A_!Print_Area</vt:lpstr>
      <vt:lpstr>'AT-10D'!Print_Area</vt:lpstr>
      <vt:lpstr>'AT11_KS Year wise'!Print_Area</vt:lpstr>
      <vt:lpstr>'AT11A_KS-District wise'!Print_Area</vt:lpstr>
      <vt:lpstr>'AT12_KD-New'!Print_Area</vt:lpstr>
      <vt:lpstr>'AT12A_KD-Replacement'!Print_Area</vt:lpstr>
      <vt:lpstr>'AT-14'!Print_Area</vt:lpstr>
      <vt:lpstr>'AT-14 A'!Print_Area</vt:lpstr>
      <vt:lpstr>'AT-15'!Print_Area</vt:lpstr>
      <vt:lpstr>'AT-16'!Print_Area</vt:lpstr>
      <vt:lpstr>'AT18_Details_Community '!Print_Area</vt:lpstr>
      <vt:lpstr>'AT-1-Gen_Info '!Print_Area</vt:lpstr>
      <vt:lpstr>'AT-23A _AMS'!Print_Area</vt:lpstr>
      <vt:lpstr>'AT-24'!Print_Area</vt:lpstr>
      <vt:lpstr>'AT-25'!Print_Area</vt:lpstr>
      <vt:lpstr>AT26_NoWD!Print_Area</vt:lpstr>
      <vt:lpstr>AT26A_NoWD!Print_Area</vt:lpstr>
      <vt:lpstr>AT27_Req_FG_CA_Pry!Print_Area</vt:lpstr>
      <vt:lpstr>'AT27A_Req_FG_CA_U Pry '!Print_Area</vt:lpstr>
      <vt:lpstr>'AT27B_Req_FG_CA_N CLP'!Print_Area</vt:lpstr>
      <vt:lpstr>'AT27C_Req_FG_Drought -Pry '!Print_Area</vt:lpstr>
      <vt:lpstr>'AT27D_Req_FG_Drought -UPry '!Print_Area</vt:lpstr>
      <vt:lpstr>'AT-28A_RqmtPlinthArea'!Print_Area</vt:lpstr>
      <vt:lpstr>'AT-28B_Kitchen repair'!Print_Area</vt:lpstr>
      <vt:lpstr>'AT29_A Replacement KD '!Print_Area</vt:lpstr>
      <vt:lpstr>'AT29_Replacement KD new '!Print_Area</vt:lpstr>
      <vt:lpstr>'AT-2B_DBT'!Print_Area</vt:lpstr>
      <vt:lpstr>'AT-2-S1 BUDGET'!Print_Area</vt:lpstr>
      <vt:lpstr>'AT-30_Coook-cum-Helper'!Print_Area</vt:lpstr>
      <vt:lpstr>'AT32_Drought Pry Util'!Print_Area</vt:lpstr>
      <vt:lpstr>'AT-32A Drought UPry Util'!Print_Area</vt:lpstr>
      <vt:lpstr>'AT3A_cvrg(Insti)_PY'!Print_Area</vt:lpstr>
      <vt:lpstr>'AT3B_cvrg(Insti)_UPY '!Print_Area</vt:lpstr>
      <vt:lpstr>'AT3C_cvrg(Insti)_UPY '!Print_Area</vt:lpstr>
      <vt:lpstr>'AT-8_Hon_CCH_Pry'!Print_Area</vt:lpstr>
      <vt:lpstr>'AT-8A_Hon_CCH_UPry'!Print_Area</vt:lpstr>
      <vt:lpstr>AT9_TA!Print_Area</vt:lpstr>
      <vt:lpstr>Contents!Print_Area</vt:lpstr>
      <vt:lpstr>'enrolment vs availed_PY'!Print_Area</vt:lpstr>
      <vt:lpstr>'enrolment vs availed_UPY'!Print_Area</vt:lpstr>
      <vt:lpstr>'Mode of cooking'!Print_Area</vt:lpstr>
      <vt:lpstr>Sheet1!Print_Area</vt:lpstr>
      <vt:lpstr>'Sheet1 (2)'!Print_Area</vt:lpstr>
      <vt:lpstr>'T5 Pri'!Print_Area</vt:lpstr>
      <vt:lpstr>'T5A U pry'!Print_Area</vt:lpstr>
      <vt:lpstr>'T5B NCLP'!Print_Area</vt:lpstr>
      <vt:lpstr>'T5C_Drought_PLAN_vs_PRFM '!Print_Area</vt:lpstr>
      <vt:lpstr>'T5D_Drought_PLAN_vs_PRFM  '!Print_Area</vt:lpstr>
      <vt:lpstr>T6_FG_py_Utlsn!Print_Area</vt:lpstr>
      <vt:lpstr>'T6A_FG_Upy_Utlsn '!Print_Area</vt:lpstr>
      <vt:lpstr>T6B_Pay_FG_FCI_Pry!Print_Area</vt:lpstr>
      <vt:lpstr>T6C_Coarse_Grain!Print_Area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cp:lastPrinted>2020-04-30T14:05:47Z</cp:lastPrinted>
  <dcterms:created xsi:type="dcterms:W3CDTF">1996-10-14T23:33:28Z</dcterms:created>
  <dcterms:modified xsi:type="dcterms:W3CDTF">2020-06-25T10:39:40Z</dcterms:modified>
</cp:coreProperties>
</file>